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30" yWindow="675" windowWidth="15345" windowHeight="12030" activeTab="1"/>
  </bookViews>
  <sheets>
    <sheet name="УФ" sheetId="1" r:id="rId1"/>
    <sheet name="УС" sheetId="2" r:id="rId2"/>
    <sheet name="вспомогательные листы&gt;" sheetId="5" state="hidden" r:id="rId3"/>
    <sheet name="нормативы" sheetId="3" state="hidden" r:id="rId4"/>
    <sheet name="Лист1" sheetId="4" state="hidden" r:id="rId5"/>
  </sheets>
  <externalReferences>
    <externalReference r:id="rId6"/>
    <externalReference r:id="rId7"/>
    <externalReference r:id="rId8"/>
  </externalReferences>
  <definedNames>
    <definedName name="ID_460480" localSheetId="0">УФ!#REF!</definedName>
    <definedName name="ID_602392" localSheetId="0">УФ!#REF!</definedName>
    <definedName name="ID_602393" localSheetId="0">УФ!#REF!</definedName>
    <definedName name="ID_602394" localSheetId="0">УФ!#REF!</definedName>
    <definedName name="ID_602396" localSheetId="0">УФ!#REF!</definedName>
    <definedName name="ID_724658" localSheetId="0">УФ!#REF!</definedName>
    <definedName name="ID_724659" localSheetId="0">УФ!#REF!</definedName>
    <definedName name="ID_724660" localSheetId="0">УФ!#REF!</definedName>
    <definedName name="ID_724661" localSheetId="0">УФ!#REF!</definedName>
    <definedName name="ID_724662" localSheetId="0">УФ!#REF!</definedName>
    <definedName name="ID_724663" localSheetId="0">УФ!#REF!</definedName>
    <definedName name="ID_724666" localSheetId="0">УФ!#REF!</definedName>
    <definedName name="ID_724667" localSheetId="0">УФ!#REF!</definedName>
    <definedName name="ID_724668" localSheetId="0">УФ!#REF!</definedName>
    <definedName name="ID_724669" localSheetId="0">УФ!#REF!</definedName>
    <definedName name="ID_724670" localSheetId="0">УФ!#REF!</definedName>
    <definedName name="ID_724671" localSheetId="0">УФ!#REF!</definedName>
    <definedName name="ID_724674" localSheetId="0">УФ!#REF!</definedName>
    <definedName name="ID_724675" localSheetId="0">УФ!#REF!</definedName>
    <definedName name="ID_724676" localSheetId="0">УФ!#REF!</definedName>
    <definedName name="ID_724677" localSheetId="0">УФ!#REF!</definedName>
    <definedName name="ID_724678" localSheetId="0">УФ!#REF!</definedName>
    <definedName name="ID_724679" localSheetId="0">УФ!#REF!</definedName>
    <definedName name="ID_724682" localSheetId="0">УФ!#REF!</definedName>
    <definedName name="ID_724683" localSheetId="0">УФ!#REF!</definedName>
    <definedName name="ID_724684" localSheetId="0">УФ!#REF!</definedName>
    <definedName name="ID_724685" localSheetId="0">УФ!#REF!</definedName>
    <definedName name="ID_724686" localSheetId="0">УФ!#REF!</definedName>
    <definedName name="ID_724687" localSheetId="0">УФ!#REF!</definedName>
    <definedName name="ID_724690" localSheetId="0">УФ!#REF!</definedName>
    <definedName name="ID_724691" localSheetId="0">УФ!#REF!</definedName>
    <definedName name="ID_724692" localSheetId="0">УФ!#REF!</definedName>
    <definedName name="ID_724693" localSheetId="0">УФ!#REF!</definedName>
    <definedName name="ID_724694" localSheetId="0">УФ!#REF!</definedName>
    <definedName name="ID_724695" localSheetId="0">УФ!#REF!</definedName>
    <definedName name="ID_724698" localSheetId="0">УФ!#REF!</definedName>
    <definedName name="ID_724699" localSheetId="0">УФ!#REF!</definedName>
    <definedName name="ID_724700" localSheetId="0">УФ!#REF!</definedName>
    <definedName name="ID_724701" localSheetId="0">УФ!#REF!</definedName>
    <definedName name="ID_724702" localSheetId="0">УФ!#REF!</definedName>
    <definedName name="ID_724703" localSheetId="0">УФ!#REF!</definedName>
    <definedName name="ID_724722" localSheetId="0">УФ!#REF!</definedName>
    <definedName name="ID_724723" localSheetId="0">УФ!#REF!</definedName>
    <definedName name="ID_724724" localSheetId="0">УФ!#REF!</definedName>
    <definedName name="ID_724725" localSheetId="0">УФ!#REF!</definedName>
    <definedName name="ID_724726" localSheetId="0">УФ!#REF!</definedName>
    <definedName name="ID_724727" localSheetId="0">УФ!#REF!</definedName>
    <definedName name="ID_724730" localSheetId="0">УФ!#REF!</definedName>
    <definedName name="ID_724731" localSheetId="0">УФ!#REF!</definedName>
    <definedName name="ID_724732" localSheetId="0">УФ!#REF!</definedName>
    <definedName name="ID_724733" localSheetId="0">УФ!#REF!</definedName>
    <definedName name="ID_724734" localSheetId="0">УФ!#REF!</definedName>
    <definedName name="ID_724735" localSheetId="0">УФ!#REF!</definedName>
    <definedName name="ID_724738" localSheetId="0">УФ!#REF!</definedName>
    <definedName name="ID_724739" localSheetId="0">УФ!#REF!</definedName>
    <definedName name="ID_724740" localSheetId="0">УФ!#REF!</definedName>
    <definedName name="ID_724741" localSheetId="0">УФ!#REF!</definedName>
    <definedName name="ID_724742" localSheetId="0">УФ!#REF!</definedName>
    <definedName name="ID_724743" localSheetId="0">УФ!#REF!</definedName>
    <definedName name="ID_724746" localSheetId="0">УФ!#REF!</definedName>
    <definedName name="ID_724747" localSheetId="0">УФ!#REF!</definedName>
    <definedName name="ID_724748" localSheetId="0">УФ!#REF!</definedName>
    <definedName name="ID_724749" localSheetId="0">УФ!#REF!</definedName>
    <definedName name="ID_724750" localSheetId="0">УФ!#REF!</definedName>
    <definedName name="ID_724751" localSheetId="0">УФ!#REF!</definedName>
    <definedName name="волк" localSheetId="3">#REF!</definedName>
    <definedName name="волк">#REF!</definedName>
    <definedName name="ГОД" localSheetId="3">#REF!</definedName>
    <definedName name="ГОД">#REF!</definedName>
    <definedName name="ГОРОД" localSheetId="3">[1]ПАРАМ1!#REF!</definedName>
    <definedName name="ГОРОД">[1]ПАРАМ1!#REF!</definedName>
    <definedName name="ДС" localSheetId="3">#REF!</definedName>
    <definedName name="ДС">#REF!</definedName>
    <definedName name="_xlnm.Print_Titles" localSheetId="3">нормативы!$A:$B</definedName>
    <definedName name="_xlnm.Print_Titles">#REF!</definedName>
    <definedName name="катпос" localSheetId="3">[1]ПАРАМ1!#REF!</definedName>
    <definedName name="катпос">[1]ПАРАМ1!#REF!</definedName>
    <definedName name="квартал" localSheetId="3">#REF!</definedName>
    <definedName name="квартал">#REF!</definedName>
    <definedName name="НОВЫЙ" localSheetId="3">[2]ПАРАМ1!#REF!</definedName>
    <definedName name="НОВЫЙ">[2]ПАРАМ1!#REF!</definedName>
    <definedName name="_xlnm.Print_Area">#REF!</definedName>
    <definedName name="пер_отч" localSheetId="3">#REF!</definedName>
    <definedName name="пер_отч">#REF!</definedName>
    <definedName name="сверх" localSheetId="3">#REF!</definedName>
    <definedName name="сверх">#REF!</definedName>
  </definedNames>
  <calcPr calcId="145621" fullPrecision="0"/>
</workbook>
</file>

<file path=xl/calcChain.xml><?xml version="1.0" encoding="utf-8"?>
<calcChain xmlns="http://schemas.openxmlformats.org/spreadsheetml/2006/main">
  <c r="H25" i="2" l="1"/>
  <c r="H23" i="2"/>
  <c r="H22" i="2"/>
  <c r="H21" i="2"/>
  <c r="G21" i="2" s="1"/>
  <c r="H19" i="2"/>
  <c r="G19" i="2" s="1"/>
  <c r="H17" i="2"/>
  <c r="G17" i="2" s="1"/>
  <c r="H14" i="2"/>
  <c r="G14" i="2" s="1"/>
  <c r="H13" i="2"/>
  <c r="G13" i="2" s="1"/>
  <c r="K67" i="2" l="1"/>
  <c r="S39" i="2"/>
  <c r="S40" i="2"/>
  <c r="P41" i="2"/>
  <c r="S41" i="2"/>
  <c r="P42" i="2"/>
  <c r="S42" i="2"/>
  <c r="P43" i="2"/>
  <c r="S43" i="2"/>
  <c r="P44" i="2"/>
  <c r="S44" i="2"/>
  <c r="P45" i="2"/>
  <c r="S45" i="2"/>
  <c r="P46" i="2"/>
  <c r="S46" i="2"/>
  <c r="P47" i="2"/>
  <c r="S47" i="2"/>
  <c r="P48" i="2"/>
  <c r="S48" i="2" l="1"/>
  <c r="C12" i="1"/>
  <c r="H10" i="4" l="1"/>
  <c r="I39" i="2"/>
  <c r="D12" i="1"/>
  <c r="I10" i="4" l="1"/>
  <c r="J10" i="4" s="1"/>
  <c r="I50" i="2" l="1"/>
  <c r="J24" i="2"/>
  <c r="H24" i="2"/>
  <c r="I48" i="2" l="1"/>
  <c r="K49" i="2"/>
  <c r="C15" i="1"/>
  <c r="L14" i="3"/>
  <c r="F14" i="3"/>
  <c r="L12" i="3"/>
  <c r="F12" i="3"/>
  <c r="L11" i="3"/>
  <c r="F11" i="3"/>
  <c r="L10" i="3"/>
  <c r="F10" i="3"/>
  <c r="L9" i="3"/>
  <c r="F9" i="3"/>
  <c r="L8" i="3"/>
  <c r="F8" i="3"/>
  <c r="L7" i="3"/>
  <c r="F7" i="3"/>
  <c r="S6" i="3"/>
  <c r="I58" i="2"/>
  <c r="I38" i="2" s="1"/>
  <c r="I57" i="2"/>
  <c r="I56" i="2"/>
  <c r="I55" i="2"/>
  <c r="I54" i="2"/>
  <c r="G14" i="3"/>
  <c r="H14" i="3" s="1"/>
  <c r="G13" i="3"/>
  <c r="K38" i="2"/>
  <c r="G38" i="2"/>
  <c r="F38" i="2"/>
  <c r="P38" i="2" s="1"/>
  <c r="S38" i="2" s="1"/>
  <c r="T38" i="2" s="1"/>
  <c r="F37" i="2"/>
  <c r="F36" i="2"/>
  <c r="F35" i="2"/>
  <c r="G34" i="2"/>
  <c r="F34" i="2"/>
  <c r="F33" i="2"/>
  <c r="F32" i="2"/>
  <c r="F31" i="2"/>
  <c r="H20" i="2"/>
  <c r="H16" i="2"/>
  <c r="H15" i="2"/>
  <c r="H12" i="2"/>
  <c r="H11" i="2"/>
  <c r="D11" i="1"/>
  <c r="C11" i="1"/>
  <c r="P34" i="2" l="1"/>
  <c r="S34" i="2" s="1"/>
  <c r="Q38" i="2"/>
  <c r="K48" i="2"/>
  <c r="Q48" i="2"/>
  <c r="C10" i="1"/>
  <c r="I44" i="2"/>
  <c r="Q44" i="2" s="1"/>
  <c r="M10" i="3"/>
  <c r="M14" i="3"/>
  <c r="G37" i="2"/>
  <c r="P37" i="2" s="1"/>
  <c r="S37" i="2" s="1"/>
  <c r="I43" i="2"/>
  <c r="Q43" i="2" s="1"/>
  <c r="M9" i="3"/>
  <c r="M13" i="3"/>
  <c r="O13" i="3" s="1"/>
  <c r="G36" i="2"/>
  <c r="P36" i="2" s="1"/>
  <c r="S36" i="2" s="1"/>
  <c r="I47" i="2"/>
  <c r="I42" i="2"/>
  <c r="Q42" i="2" s="1"/>
  <c r="M8" i="3"/>
  <c r="I46" i="2"/>
  <c r="Q46" i="2" s="1"/>
  <c r="M12" i="3"/>
  <c r="D15" i="1"/>
  <c r="D10" i="1" s="1"/>
  <c r="G31" i="2"/>
  <c r="P31" i="2" s="1"/>
  <c r="G32" i="2"/>
  <c r="P32" i="2" s="1"/>
  <c r="G33" i="2"/>
  <c r="P33" i="2" s="1"/>
  <c r="G35" i="2"/>
  <c r="P35" i="2" s="1"/>
  <c r="S35" i="2" s="1"/>
  <c r="I41" i="2"/>
  <c r="Q41" i="2" s="1"/>
  <c r="M7" i="3"/>
  <c r="I45" i="2"/>
  <c r="M11" i="3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S32" i="2" l="1"/>
  <c r="S33" i="2"/>
  <c r="S31" i="2"/>
  <c r="K37" i="2"/>
  <c r="N19" i="2" s="1"/>
  <c r="T48" i="2"/>
  <c r="K45" i="2"/>
  <c r="T45" i="2" s="1"/>
  <c r="Q45" i="2"/>
  <c r="K47" i="2"/>
  <c r="T47" i="2" s="1"/>
  <c r="Q47" i="2"/>
  <c r="K41" i="2"/>
  <c r="T41" i="2" s="1"/>
  <c r="K44" i="2"/>
  <c r="K36" i="2"/>
  <c r="T36" i="2" s="1"/>
  <c r="K43" i="2"/>
  <c r="T43" i="2" s="1"/>
  <c r="K46" i="2"/>
  <c r="T46" i="2" s="1"/>
  <c r="K42" i="2"/>
  <c r="T42" i="2" s="1"/>
  <c r="O10" i="3"/>
  <c r="N10" i="3"/>
  <c r="T11" i="3"/>
  <c r="V11" i="3" s="1"/>
  <c r="I34" i="2"/>
  <c r="Q34" i="2" s="1"/>
  <c r="I40" i="2"/>
  <c r="T7" i="3"/>
  <c r="V7" i="3" s="1"/>
  <c r="O12" i="3"/>
  <c r="N12" i="3"/>
  <c r="O8" i="3"/>
  <c r="N8" i="3"/>
  <c r="T9" i="3"/>
  <c r="V9" i="3" s="1"/>
  <c r="I32" i="2"/>
  <c r="Q32" i="2" s="1"/>
  <c r="I35" i="2"/>
  <c r="Q35" i="2" s="1"/>
  <c r="T12" i="3"/>
  <c r="V12" i="3" s="1"/>
  <c r="I31" i="2"/>
  <c r="Q31" i="2" s="1"/>
  <c r="T8" i="3"/>
  <c r="V8" i="3" s="1"/>
  <c r="O14" i="3"/>
  <c r="N14" i="3"/>
  <c r="O11" i="3"/>
  <c r="N11" i="3"/>
  <c r="O7" i="3"/>
  <c r="N7" i="3"/>
  <c r="T13" i="3"/>
  <c r="V13" i="3" s="1"/>
  <c r="I36" i="2"/>
  <c r="Q36" i="2" s="1"/>
  <c r="O9" i="3"/>
  <c r="N9" i="3"/>
  <c r="T14" i="3"/>
  <c r="V14" i="3" s="1"/>
  <c r="I37" i="2"/>
  <c r="Q37" i="2" s="1"/>
  <c r="T10" i="3"/>
  <c r="V10" i="3" s="1"/>
  <c r="I33" i="2"/>
  <c r="Q33" i="2" s="1"/>
  <c r="K33" i="2" l="1"/>
  <c r="T33" i="2" s="1"/>
  <c r="T44" i="2"/>
  <c r="T37" i="2"/>
  <c r="K32" i="2"/>
  <c r="T32" i="2" s="1"/>
  <c r="K31" i="2"/>
  <c r="T31" i="2" s="1"/>
  <c r="K30" i="2"/>
  <c r="K40" i="2"/>
  <c r="K34" i="2"/>
  <c r="T34" i="2" s="1"/>
  <c r="K35" i="2"/>
  <c r="T35" i="2" s="1"/>
  <c r="K29" i="2" l="1"/>
  <c r="K59" i="2" l="1"/>
  <c r="J10" i="2" l="1"/>
  <c r="J59" i="2" l="1"/>
  <c r="N32" i="2" l="1"/>
  <c r="N20" i="2"/>
  <c r="C9" i="1"/>
  <c r="C8" i="1" s="1"/>
  <c r="L40" i="2"/>
  <c r="L24" i="2"/>
  <c r="L29" i="2"/>
  <c r="L49" i="2"/>
  <c r="J61" i="2"/>
  <c r="K68" i="2" s="1"/>
  <c r="L10" i="2"/>
  <c r="I49" i="2"/>
  <c r="F30" i="2"/>
  <c r="I30" i="2"/>
  <c r="K70" i="2" l="1"/>
  <c r="K69" i="2"/>
  <c r="G30" i="2"/>
  <c r="P30" i="2" s="1"/>
  <c r="I29" i="2"/>
  <c r="I59" i="2" s="1"/>
  <c r="S30" i="2" l="1"/>
  <c r="T30" i="2" s="1"/>
  <c r="Q30" i="2"/>
  <c r="T6" i="3"/>
  <c r="U6" i="3" l="1"/>
  <c r="V6" i="3"/>
  <c r="H18" i="2"/>
  <c r="H10" i="2"/>
  <c r="H59" i="2" s="1"/>
  <c r="H61" i="2" l="1"/>
  <c r="D9" i="1"/>
  <c r="D8" i="1" s="1"/>
</calcChain>
</file>

<file path=xl/comments1.xml><?xml version="1.0" encoding="utf-8"?>
<comments xmlns="http://schemas.openxmlformats.org/spreadsheetml/2006/main">
  <authors>
    <author>Приставка Елена Анатольевна</author>
  </authors>
  <commentList>
    <comment ref="O23" authorId="0">
      <text>
        <r>
          <rPr>
            <b/>
            <sz val="9"/>
            <color indexed="81"/>
            <rFont val="Tahoma"/>
            <family val="2"/>
            <charset val="204"/>
          </rPr>
          <t>Приставка Елена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новое вмп </t>
        </r>
      </text>
    </comment>
    <comment ref="U23" authorId="0">
      <text>
        <r>
          <rPr>
            <b/>
            <sz val="9"/>
            <color indexed="81"/>
            <rFont val="Tahoma"/>
            <family val="2"/>
            <charset val="204"/>
          </rPr>
          <t>Приставка Елена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было на эту сумму вмп меньше (исправления от 18.05.2016)</t>
        </r>
      </text>
    </comment>
  </commentList>
</comments>
</file>

<file path=xl/sharedStrings.xml><?xml version="1.0" encoding="utf-8"?>
<sst xmlns="http://schemas.openxmlformats.org/spreadsheetml/2006/main" count="443" uniqueCount="190">
  <si>
    <t xml:space="preserve">Утвержденная стоимость территориальной программы государственных гарантий бесплатного оказания гражданам  медицинской помощи по источникам финансового обеспечения на 2016 год </t>
  </si>
  <si>
    <t>Источники финансового обеспечения территориальной программы государственных гарантий бесплатного оказания гражданам  медицинской помощи</t>
  </si>
  <si>
    <t>Утвержденная стоимость территориальной программы                     на 2016 год</t>
  </si>
  <si>
    <t>всего
(тыс. руб.)</t>
  </si>
  <si>
    <t>на 1 жителя                    (1 застрахованное лицо)
в год (руб.)</t>
  </si>
  <si>
    <t>Стоимость территориальной программы государственных гарантий всего (сумма строк 02 + 03)
в том числе:</t>
  </si>
  <si>
    <t>01</t>
  </si>
  <si>
    <t>I. Средства консолидированного бюджета субъекта Российской Федерации *</t>
  </si>
  <si>
    <t>02</t>
  </si>
  <si>
    <t>03</t>
  </si>
  <si>
    <t>04</t>
  </si>
  <si>
    <t>05</t>
  </si>
  <si>
    <r>
      <t>1.2.</t>
    </r>
    <r>
      <rPr>
        <i/>
        <strike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межбюджетные трансферты бюджетов субъектов Российской Федерации на финансовое обеспечение территориальной программы обязательного медицинского страхования в части базовой программы ОМС</t>
    </r>
  </si>
  <si>
    <t>06</t>
  </si>
  <si>
    <t>1.3. прочие поступления</t>
  </si>
  <si>
    <t>07</t>
  </si>
  <si>
    <t>2. межбюджетные трансферты  бюджетов субъектов Российской Федерации на финансовое обеспечение дополнительных видов и условий оказания медицинской помощи, не установленных базовой программой ОМС, из них:</t>
  </si>
  <si>
    <t>08</t>
  </si>
  <si>
    <t>2. 1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дополнительных видов медицинской помощи.</t>
  </si>
  <si>
    <t>09</t>
  </si>
  <si>
    <r>
      <t>2.2.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расходов, не включенных в структуру тарифов на оплату медицинской помощи в рамках базовой программы обязательного медицинского страхования</t>
    </r>
    <r>
      <rPr>
        <b/>
        <strike/>
        <sz val="11"/>
        <color indexed="10"/>
        <rFont val="Times New Roman"/>
        <family val="1"/>
        <charset val="204"/>
      </rPr>
      <t xml:space="preserve">
</t>
    </r>
  </si>
  <si>
    <t>10</t>
  </si>
  <si>
    <t>Утвержденная стоимость территориальной программы государственных гарантий бесплатного оказания гражданам  медицинской помощи по условиям ее оказания на 2016  год</t>
  </si>
  <si>
    <t>№ строки</t>
  </si>
  <si>
    <t>Единица измерения</t>
  </si>
  <si>
    <t>Объем медицинской помощи в расчете на 1 жителя (норматив объемов предоставления медицинской помощи в расчете на 1 застрахованное лицо)</t>
  </si>
  <si>
    <t>Стоимость единицы объема медицинской помощи (норматив финансовых затрат на единицу объема предоставления медицинской помощи)</t>
  </si>
  <si>
    <t>Подушевые нормативы финансирования территориальной программы</t>
  </si>
  <si>
    <t>Стоимость территориальной программы по источникам ее финансового обеспечения</t>
  </si>
  <si>
    <t>руб.</t>
  </si>
  <si>
    <t>тыс. руб.</t>
  </si>
  <si>
    <t>в %
к итогу</t>
  </si>
  <si>
    <t>за счет средств  бюджета субъекта РФ</t>
  </si>
  <si>
    <t>за счет средств ОМС</t>
  </si>
  <si>
    <t>за счет средств бюджета субъекта РФ</t>
  </si>
  <si>
    <t>средства ОМС</t>
  </si>
  <si>
    <t>проверка</t>
  </si>
  <si>
    <r>
      <t xml:space="preserve">I. Медицинская помощь, предоставляемая за счет консолидированного бюджета субъекта Российской Федерации
</t>
    </r>
    <r>
      <rPr>
        <sz val="10"/>
        <rFont val="Times New Roman"/>
        <family val="1"/>
        <charset val="204"/>
      </rPr>
      <t>в том числе *:</t>
    </r>
  </si>
  <si>
    <t>Х</t>
  </si>
  <si>
    <t>1. скорая, в том числе скорая специализированная медицинская помощь, не включенная с территориальную программу ОМС, в том числе</t>
  </si>
  <si>
    <t>вызов</t>
  </si>
  <si>
    <t xml:space="preserve">     не идентифицированным и не застрахованным в системе ОМС лицам</t>
  </si>
  <si>
    <t>2. медицинская помощь в амбулаторных условиях, в том числе</t>
  </si>
  <si>
    <t xml:space="preserve">посещение с профилактическими и иными целями </t>
  </si>
  <si>
    <t>обращение</t>
  </si>
  <si>
    <t>3. специализированная медицинская помощь в стационарных условиях, в том числе</t>
  </si>
  <si>
    <t>случай госпитализации</t>
  </si>
  <si>
    <t>4. медицинская помощь в условиях дневного стационара, в том числе</t>
  </si>
  <si>
    <t>случай лечения</t>
  </si>
  <si>
    <t>11</t>
  </si>
  <si>
    <t>5. паллиативная медицинская помощь</t>
  </si>
  <si>
    <t>12</t>
  </si>
  <si>
    <t>к/день</t>
  </si>
  <si>
    <t xml:space="preserve">6. иные государственные и муниципальные услуги (работы) </t>
  </si>
  <si>
    <t>13</t>
  </si>
  <si>
    <t>–</t>
  </si>
  <si>
    <t>7. высокотехнологичная медицинская помощь, оказываемая в медицинских организациях субъекта РФ</t>
  </si>
  <si>
    <t>14</t>
  </si>
  <si>
    <r>
      <t xml:space="preserve">II. Средства консолидированного бюджета субъекта Российской Федерации на приобретение медицинского оборудования для медицинских организаций, работающих в системе ОМС**,                                                                 </t>
    </r>
    <r>
      <rPr>
        <sz val="10"/>
        <rFont val="Times New Roman"/>
        <family val="1"/>
        <charset val="204"/>
      </rPr>
      <t>в том числе на приобретение:</t>
    </r>
  </si>
  <si>
    <t>15</t>
  </si>
  <si>
    <t>- санитарного траспорта</t>
  </si>
  <si>
    <t>16</t>
  </si>
  <si>
    <t>- КТ</t>
  </si>
  <si>
    <t>17</t>
  </si>
  <si>
    <t>- МРТ</t>
  </si>
  <si>
    <t>18</t>
  </si>
  <si>
    <t>-  иного медицинского оборудования</t>
  </si>
  <si>
    <t>19</t>
  </si>
  <si>
    <t>III. Медицинская помощь в рамках территориальной программы ОМС:</t>
  </si>
  <si>
    <t>20</t>
  </si>
  <si>
    <t>- скорая медицинская помощь (сумма строк 28+33)</t>
  </si>
  <si>
    <t>21</t>
  </si>
  <si>
    <t>- медицинская помощь в амбулаторных условиях</t>
  </si>
  <si>
    <t>сумма строк</t>
  </si>
  <si>
    <t>29.1+34.1</t>
  </si>
  <si>
    <t>22.1</t>
  </si>
  <si>
    <t>посещение  с профилактическими и иными целями</t>
  </si>
  <si>
    <t>29.2+34.2</t>
  </si>
  <si>
    <t>22.2</t>
  </si>
  <si>
    <t>посещение по неотложной медицинской помощи</t>
  </si>
  <si>
    <t>29.3+34.3</t>
  </si>
  <si>
    <t>22.3</t>
  </si>
  <si>
    <t>- специализированная медицинская помощь в стационарных условиях (сумма строк 30 + 35), в том числе:</t>
  </si>
  <si>
    <t>23</t>
  </si>
  <si>
    <t xml:space="preserve">     медицинская реабилитация в стационарных условиях  
(сумма строк 30.1 + 35.1)</t>
  </si>
  <si>
    <t>23.1</t>
  </si>
  <si>
    <t xml:space="preserve">     высокотехнологичная медицинская помощь  (сумма строк 30.2 + 35.2)</t>
  </si>
  <si>
    <t>23.2</t>
  </si>
  <si>
    <t>- медицинская помощь в условиях дневного стационара (сумма строк 31 + 36)</t>
  </si>
  <si>
    <t>24</t>
  </si>
  <si>
    <t xml:space="preserve">  - паллиативная медицинская помощь*** (равно строке 37)</t>
  </si>
  <si>
    <t>25</t>
  </si>
  <si>
    <t>26</t>
  </si>
  <si>
    <r>
      <t xml:space="preserve">из строки 20:
1. Медицинская помощь, предоставляемая </t>
    </r>
    <r>
      <rPr>
        <u/>
        <sz val="10"/>
        <rFont val="Times New Roman"/>
        <family val="1"/>
        <charset val="204"/>
      </rPr>
      <t>в рамках базовой программы ОМС</t>
    </r>
    <r>
      <rPr>
        <sz val="10"/>
        <rFont val="Times New Roman"/>
        <family val="1"/>
        <charset val="204"/>
      </rPr>
      <t xml:space="preserve"> застрахованным лицам</t>
    </r>
  </si>
  <si>
    <t>27</t>
  </si>
  <si>
    <t>- скорая медицинская помощь</t>
  </si>
  <si>
    <t>28</t>
  </si>
  <si>
    <t>29.1</t>
  </si>
  <si>
    <t>29.2</t>
  </si>
  <si>
    <t>29.3</t>
  </si>
  <si>
    <t>- специализированная медицинская помощь в стационарных условиях, в том числе</t>
  </si>
  <si>
    <t>30</t>
  </si>
  <si>
    <t xml:space="preserve">       медицинская реабилитация в стационарных условиях</t>
  </si>
  <si>
    <t>30.1</t>
  </si>
  <si>
    <t xml:space="preserve">     высокотехнологичная медицинская помощь</t>
  </si>
  <si>
    <t>30.2</t>
  </si>
  <si>
    <t>- медицинская помощь в условиях дневного стационара</t>
  </si>
  <si>
    <t>31</t>
  </si>
  <si>
    <r>
      <t xml:space="preserve">2. Медицинская помощь по видам и заболеваниям </t>
    </r>
    <r>
      <rPr>
        <u/>
        <sz val="10"/>
        <rFont val="Times New Roman"/>
        <family val="1"/>
        <charset val="204"/>
      </rPr>
      <t>сверх базовой программы</t>
    </r>
    <r>
      <rPr>
        <sz val="10"/>
        <rFont val="Times New Roman"/>
        <family val="1"/>
        <charset val="204"/>
      </rPr>
      <t>:</t>
    </r>
  </si>
  <si>
    <t>32</t>
  </si>
  <si>
    <t>33</t>
  </si>
  <si>
    <t>34.1</t>
  </si>
  <si>
    <t>34.2</t>
  </si>
  <si>
    <t>34.3</t>
  </si>
  <si>
    <t>35</t>
  </si>
  <si>
    <t xml:space="preserve">     медицинская реабилитация в стационарных условиях</t>
  </si>
  <si>
    <t>35.1</t>
  </si>
  <si>
    <t>35.2</t>
  </si>
  <si>
    <t>36</t>
  </si>
  <si>
    <t xml:space="preserve">  - паллиативная медицинская помощь</t>
  </si>
  <si>
    <t>37</t>
  </si>
  <si>
    <t>ИТОГО (сумма строк 01 + 15 + 20)</t>
  </si>
  <si>
    <t>38</t>
  </si>
  <si>
    <t xml:space="preserve"> </t>
  </si>
  <si>
    <t xml:space="preserve">* Без учета финансовых средств консолидированного бюджета субъекта Российской Федерации на содержание медицинских организаций, работающих в системе ОМС (затраты, не вошедшие в тариф).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</si>
  <si>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** указываются средства консолидированного бюджета субъекта Российской Федерации на содержание медицинских организаций, работающих в системе ОМС, на расходы сверх ТПОМС</t>
  </si>
  <si>
    <t>бюджет ТФОМС</t>
  </si>
  <si>
    <t>∆</t>
  </si>
  <si>
    <t xml:space="preserve">          Сравнительная таблица нормативов объемов медицинской помощи по базовой программе ОМС на 2015-2016 годы</t>
  </si>
  <si>
    <t>Вид помощи</t>
  </si>
  <si>
    <t>Нормативы объема</t>
  </si>
  <si>
    <t>Нормативы стоимости</t>
  </si>
  <si>
    <t>Подушевые нормативы финансирования</t>
  </si>
  <si>
    <t>2015 год</t>
  </si>
  <si>
    <t>федер</t>
  </si>
  <si>
    <t>утверж</t>
  </si>
  <si>
    <t>утвер к федер</t>
  </si>
  <si>
    <t>проект</t>
  </si>
  <si>
    <t>проекта к федер</t>
  </si>
  <si>
    <t>проект к утв</t>
  </si>
  <si>
    <t>%, утвер к федер</t>
  </si>
  <si>
    <t>%, проект к федер</t>
  </si>
  <si>
    <t>%, проект к утв</t>
  </si>
  <si>
    <t>9314,27</t>
  </si>
  <si>
    <t>- скорая помощь</t>
  </si>
  <si>
    <t>1915,31</t>
  </si>
  <si>
    <t>-амбулаторная помощь</t>
  </si>
  <si>
    <t>посещения профилактические</t>
  </si>
  <si>
    <t>393,16</t>
  </si>
  <si>
    <t>посещения неотложные</t>
  </si>
  <si>
    <t>503,22</t>
  </si>
  <si>
    <t>обращения</t>
  </si>
  <si>
    <t>1101,41</t>
  </si>
  <si>
    <t>-стационарная помощь</t>
  </si>
  <si>
    <t>случаи госпитализации</t>
  </si>
  <si>
    <t>25978,3</t>
  </si>
  <si>
    <t>к/дни, (реабилитация )</t>
  </si>
  <si>
    <t>1724,02</t>
  </si>
  <si>
    <t>случаи, (ВМП)</t>
  </si>
  <si>
    <t>132418,15</t>
  </si>
  <si>
    <t>- в дневных стационарах</t>
  </si>
  <si>
    <t>пациенто-дни/ случаи</t>
  </si>
  <si>
    <t>1464,68</t>
  </si>
  <si>
    <t>БАЗОВАЯ ПРОГРАММА ОМС</t>
  </si>
  <si>
    <t>Норматив объёма</t>
  </si>
  <si>
    <t>Норматив финансирования</t>
  </si>
  <si>
    <t>ТПГГ 2015</t>
  </si>
  <si>
    <t>ФПГГ 2016</t>
  </si>
  <si>
    <t>ТПГГ 2016</t>
  </si>
  <si>
    <t>ВМП</t>
  </si>
  <si>
    <t>ОМС</t>
  </si>
  <si>
    <t>Бюджет</t>
  </si>
  <si>
    <t>Население</t>
  </si>
  <si>
    <t>Застрахованные</t>
  </si>
  <si>
    <t>Итого</t>
  </si>
  <si>
    <t>- затраты на ведение дел СМО</t>
  </si>
  <si>
    <t>II. Стоимость территориальной программы ОМС всего **
(сумма строк 04 + 08)</t>
  </si>
  <si>
    <t>1. Стоимость  территориальной программы ОМС за счет средств обязательного медицинского страхования   в рамках базовой программы ** (сумма строк 05+ 06 + 07)                                             
в том числе:</t>
  </si>
  <si>
    <t>1.1. субвенции из бюджета ФОМС **</t>
  </si>
  <si>
    <t>* без учета бюджетных ассигнований федерального бюджета на оказание отдельным категориям граждан государственной социальной помощи по обеспечению лекарственными препаратами, целевые программы, а также межбюджетных трансфертов (строки 06 и 10)</t>
  </si>
  <si>
    <t>** без учета расходов на обеспечение выполнения территориальными фондами обязательного медицинского страхования своих функций, предусмотренных законом о бюджете территориального фонда обязательного медицинского страхования по разделу 01 «Общегосударственные вопросы»</t>
  </si>
  <si>
    <t xml:space="preserve"> *** в случае включения паллиативной медицинской помощи в территориальную программу ОМС сверх базовой программы ОМС с соответствующим платежом субъекта РФ</t>
  </si>
  <si>
    <t>Справочно</t>
  </si>
  <si>
    <t>Всего (тыс. руб.)</t>
  </si>
  <si>
    <t>на 1 застрахованное лицо (руб.)</t>
  </si>
  <si>
    <t>Расходы на обеспечение выполнения ТФОМС своих функций</t>
  </si>
  <si>
    <t>».</t>
  </si>
  <si>
    <t>_________</t>
  </si>
  <si>
    <t>ПРИЛОЖЕНИЕ 2
к изменениям в Территориальную программу государственных гарантий бесплатного
оказания гражданам медицинской 
помощи в Новосибирской
области на 2016 год
«ПРИЛОЖЕНИЕ 5
к Территориальной программе государственных гарантий бесплатного оказания гражданам медицинской помощи в Новосибирской 
области на 2016 год</t>
  </si>
  <si>
    <t>ПРИЛОЖЕНИЕ 1
к изменениям в Территориальную программу
государственных гарантий бесплатного
оказания гражданам медицинской 
помощи в Новосибирской
области на 2016 год
«ПРИЛОЖЕНИЕ 4
к Территориальной программе государственных
гарантий бесплатного оказания гражданам
медицинской помощи в Новосибирской 
области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</si>
</sst>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_-* #,##0.000_р_._-;\-* #,##0.000_р_._-;_-* &quot;-&quot;???_р_._-;_-@_-"/>
    <numFmt numFmtId="166" formatCode="0.000"/>
    <numFmt numFmtId="167" formatCode="0.00000"/>
    <numFmt numFmtId="168" formatCode="0.0000"/>
    <numFmt numFmtId="169" formatCode="#,##0.00_ ;\-#,##0.00\ "/>
    <numFmt numFmtId="170" formatCode="0.0%"/>
    <numFmt numFmtId="171" formatCode="#,##0.000"/>
    <numFmt numFmtId="172" formatCode="#,##0.00000"/>
    <numFmt numFmtId="173" formatCode="#,##0.0000"/>
    <numFmt numFmtId="174" formatCode="_-* #,##0.0000_р_._-;\-* #,##0.0000_р_._-;_-* &quot;-&quot;??_р_._-;_-@_-"/>
    <numFmt numFmtId="175" formatCode="_(* #,##0.00_);_(* \(#,##0.00\);_(* &quot;-&quot;??_);_(@_)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trike/>
      <sz val="11"/>
      <name val="Times New Roman"/>
      <family val="1"/>
      <charset val="204"/>
    </font>
    <font>
      <b/>
      <strike/>
      <sz val="11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 Cyr"/>
      <charset val="204"/>
    </font>
    <font>
      <sz val="10"/>
      <color indexed="64"/>
      <name val="Arial"/>
      <family val="2"/>
      <charset val="204"/>
    </font>
    <font>
      <sz val="11"/>
      <color indexed="8"/>
      <name val="Times New Roma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0.79998168889431442"/>
        <bgColor indexed="64"/>
      </patternFill>
    </fill>
    <fill>
      <gradientFill type="path">
        <stop position="0">
          <color theme="0"/>
        </stop>
        <stop position="1">
          <color theme="8" tint="0.80001220740379042"/>
        </stop>
      </gradient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4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  <xf numFmtId="0" fontId="5" fillId="17" borderId="0" applyNumberFormat="0" applyBorder="0" applyAlignment="0" applyProtection="0"/>
    <xf numFmtId="0" fontId="22" fillId="3" borderId="0" applyNumberFormat="0" applyBorder="0" applyAlignment="0" applyProtection="0"/>
    <xf numFmtId="0" fontId="5" fillId="18" borderId="0" applyNumberFormat="0" applyBorder="0" applyAlignment="0" applyProtection="0"/>
    <xf numFmtId="0" fontId="22" fillId="5" borderId="0" applyNumberFormat="0" applyBorder="0" applyAlignment="0" applyProtection="0"/>
    <xf numFmtId="0" fontId="5" fillId="19" borderId="0" applyNumberFormat="0" applyBorder="0" applyAlignment="0" applyProtection="0"/>
    <xf numFmtId="0" fontId="22" fillId="7" borderId="0" applyNumberFormat="0" applyBorder="0" applyAlignment="0" applyProtection="0"/>
    <xf numFmtId="0" fontId="5" fillId="20" borderId="0" applyNumberFormat="0" applyBorder="0" applyAlignment="0" applyProtection="0"/>
    <xf numFmtId="0" fontId="22" fillId="9" borderId="0" applyNumberFormat="0" applyBorder="0" applyAlignment="0" applyProtection="0"/>
    <xf numFmtId="0" fontId="5" fillId="21" borderId="0" applyNumberFormat="0" applyBorder="0" applyAlignment="0" applyProtection="0"/>
    <xf numFmtId="0" fontId="22" fillId="11" borderId="0" applyNumberFormat="0" applyBorder="0" applyAlignment="0" applyProtection="0"/>
    <xf numFmtId="0" fontId="5" fillId="22" borderId="0" applyNumberFormat="0" applyBorder="0" applyAlignment="0" applyProtection="0"/>
    <xf numFmtId="0" fontId="22" fillId="13" borderId="0" applyNumberFormat="0" applyBorder="0" applyAlignment="0" applyProtection="0"/>
    <xf numFmtId="0" fontId="5" fillId="23" borderId="0" applyNumberFormat="0" applyBorder="0" applyAlignment="0" applyProtection="0"/>
    <xf numFmtId="0" fontId="22" fillId="4" borderId="0" applyNumberFormat="0" applyBorder="0" applyAlignment="0" applyProtection="0"/>
    <xf numFmtId="0" fontId="5" fillId="24" borderId="0" applyNumberFormat="0" applyBorder="0" applyAlignment="0" applyProtection="0"/>
    <xf numFmtId="0" fontId="22" fillId="6" borderId="0" applyNumberFormat="0" applyBorder="0" applyAlignment="0" applyProtection="0"/>
    <xf numFmtId="0" fontId="5" fillId="25" borderId="0" applyNumberFormat="0" applyBorder="0" applyAlignment="0" applyProtection="0"/>
    <xf numFmtId="0" fontId="22" fillId="8" borderId="0" applyNumberFormat="0" applyBorder="0" applyAlignment="0" applyProtection="0"/>
    <xf numFmtId="0" fontId="5" fillId="20" borderId="0" applyNumberFormat="0" applyBorder="0" applyAlignment="0" applyProtection="0"/>
    <xf numFmtId="0" fontId="22" fillId="10" borderId="0" applyNumberFormat="0" applyBorder="0" applyAlignment="0" applyProtection="0"/>
    <xf numFmtId="0" fontId="5" fillId="23" borderId="0" applyNumberFormat="0" applyBorder="0" applyAlignment="0" applyProtection="0"/>
    <xf numFmtId="0" fontId="22" fillId="12" borderId="0" applyNumberFormat="0" applyBorder="0" applyAlignment="0" applyProtection="0"/>
    <xf numFmtId="0" fontId="5" fillId="26" borderId="0" applyNumberFormat="0" applyBorder="0" applyAlignment="0" applyProtection="0"/>
    <xf numFmtId="0" fontId="22" fillId="14" borderId="0" applyNumberFormat="0" applyBorder="0" applyAlignment="0" applyProtection="0"/>
    <xf numFmtId="0" fontId="23" fillId="27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4" fillId="0" borderId="0"/>
    <xf numFmtId="0" fontId="25" fillId="0" borderId="0">
      <alignment horizontal="right" vertical="top"/>
    </xf>
    <xf numFmtId="0" fontId="25" fillId="0" borderId="0">
      <alignment horizontal="center" vertical="top"/>
    </xf>
    <xf numFmtId="0" fontId="26" fillId="0" borderId="0">
      <alignment horizontal="left" vertical="top"/>
    </xf>
    <xf numFmtId="0" fontId="24" fillId="0" borderId="0">
      <alignment horizontal="center" vertical="center"/>
    </xf>
    <xf numFmtId="0" fontId="24" fillId="0" borderId="0">
      <alignment horizontal="center" vertical="top"/>
    </xf>
    <xf numFmtId="0" fontId="27" fillId="0" borderId="0">
      <alignment horizontal="center" vertical="top"/>
    </xf>
    <xf numFmtId="0" fontId="24" fillId="0" borderId="0">
      <alignment horizontal="right" vertical="top"/>
    </xf>
    <xf numFmtId="0" fontId="24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right" vertical="top"/>
    </xf>
    <xf numFmtId="0" fontId="26" fillId="0" borderId="0">
      <alignment horizontal="right" vertical="top"/>
    </xf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4" borderId="0" applyNumberFormat="0" applyBorder="0" applyAlignment="0" applyProtection="0"/>
    <xf numFmtId="0" fontId="28" fillId="22" borderId="36" applyNumberFormat="0" applyAlignment="0" applyProtection="0"/>
    <xf numFmtId="0" fontId="29" fillId="35" borderId="37" applyNumberFormat="0" applyAlignment="0" applyProtection="0"/>
    <xf numFmtId="0" fontId="30" fillId="35" borderId="36" applyNumberFormat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38" applyNumberFormat="0" applyFill="0" applyAlignment="0" applyProtection="0"/>
    <xf numFmtId="0" fontId="33" fillId="0" borderId="39" applyNumberFormat="0" applyFill="0" applyAlignment="0" applyProtection="0"/>
    <xf numFmtId="0" fontId="34" fillId="0" borderId="40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41" applyNumberFormat="0" applyFill="0" applyAlignment="0" applyProtection="0"/>
    <xf numFmtId="0" fontId="36" fillId="36" borderId="42" applyNumberFormat="0" applyAlignment="0" applyProtection="0"/>
    <xf numFmtId="0" fontId="37" fillId="0" borderId="0" applyNumberFormat="0" applyFill="0" applyBorder="0" applyAlignment="0" applyProtection="0"/>
    <xf numFmtId="0" fontId="38" fillId="3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1" fillId="0" borderId="0"/>
    <xf numFmtId="0" fontId="31" fillId="0" borderId="0"/>
    <xf numFmtId="0" fontId="31" fillId="0" borderId="0"/>
    <xf numFmtId="0" fontId="39" fillId="0" borderId="0"/>
    <xf numFmtId="0" fontId="1" fillId="0" borderId="0"/>
    <xf numFmtId="0" fontId="31" fillId="0" borderId="0"/>
    <xf numFmtId="0" fontId="2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1" fillId="0" borderId="0"/>
    <xf numFmtId="0" fontId="3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1" fillId="0" borderId="0"/>
    <xf numFmtId="0" fontId="31" fillId="0" borderId="0"/>
    <xf numFmtId="0" fontId="3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43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" fillId="0" borderId="0"/>
    <xf numFmtId="0" fontId="2" fillId="0" borderId="0"/>
    <xf numFmtId="0" fontId="44" fillId="18" borderId="0" applyNumberFormat="0" applyBorder="0" applyAlignment="0" applyProtection="0"/>
    <xf numFmtId="0" fontId="45" fillId="0" borderId="0" applyNumberFormat="0" applyFill="0" applyBorder="0" applyAlignment="0" applyProtection="0"/>
    <xf numFmtId="0" fontId="5" fillId="38" borderId="43" applyNumberFormat="0" applyFont="0" applyAlignment="0" applyProtection="0"/>
    <xf numFmtId="0" fontId="22" fillId="2" borderId="1" applyNumberFormat="0" applyFont="0" applyAlignment="0" applyProtection="0"/>
    <xf numFmtId="0" fontId="22" fillId="2" borderId="1" applyNumberFormat="0" applyFont="0" applyAlignment="0" applyProtection="0"/>
    <xf numFmtId="0" fontId="22" fillId="2" borderId="1" applyNumberFormat="0" applyFont="0" applyAlignment="0" applyProtection="0"/>
    <xf numFmtId="9" fontId="46" fillId="0" borderId="0" applyFill="0" applyBorder="0" applyAlignment="0" applyProtection="0"/>
    <xf numFmtId="9" fontId="39" fillId="0" borderId="0"/>
    <xf numFmtId="9" fontId="3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7" fillId="0" borderId="44" applyNumberFormat="0" applyFill="0" applyAlignment="0" applyProtection="0"/>
    <xf numFmtId="0" fontId="48" fillId="0" borderId="0"/>
    <xf numFmtId="0" fontId="49" fillId="0" borderId="0" applyNumberForma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3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75" fontId="31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5" fillId="0" borderId="0"/>
    <xf numFmtId="4" fontId="5" fillId="0" borderId="0"/>
    <xf numFmtId="4" fontId="5" fillId="0" borderId="0"/>
    <xf numFmtId="4" fontId="5" fillId="0" borderId="0"/>
    <xf numFmtId="4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175" fontId="31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50" fillId="19" borderId="0" applyNumberFormat="0" applyBorder="0" applyAlignment="0" applyProtection="0"/>
  </cellStyleXfs>
  <cellXfs count="300">
    <xf numFmtId="0" fontId="0" fillId="0" borderId="0" xfId="0"/>
    <xf numFmtId="0" fontId="4" fillId="0" borderId="0" xfId="3" applyFont="1" applyBorder="1" applyAlignment="1">
      <alignment vertical="center" wrapText="1"/>
    </xf>
    <xf numFmtId="0" fontId="5" fillId="0" borderId="0" xfId="4" applyAlignment="1">
      <alignment vertical="center"/>
    </xf>
    <xf numFmtId="0" fontId="4" fillId="0" borderId="0" xfId="3" applyFont="1" applyBorder="1" applyAlignment="1">
      <alignment horizontal="center" vertical="center" wrapText="1"/>
    </xf>
    <xf numFmtId="164" fontId="4" fillId="0" borderId="0" xfId="3" applyNumberFormat="1" applyFont="1" applyBorder="1" applyAlignment="1">
      <alignment horizontal="center" vertical="center" wrapText="1"/>
    </xf>
    <xf numFmtId="0" fontId="5" fillId="0" borderId="0" xfId="4" applyBorder="1" applyAlignment="1">
      <alignment vertical="center"/>
    </xf>
    <xf numFmtId="164" fontId="7" fillId="0" borderId="2" xfId="3" applyNumberFormat="1" applyFont="1" applyBorder="1" applyAlignment="1">
      <alignment horizontal="center" vertical="center" wrapText="1"/>
    </xf>
    <xf numFmtId="0" fontId="7" fillId="0" borderId="2" xfId="3" applyNumberFormat="1" applyFont="1" applyBorder="1" applyAlignment="1">
      <alignment horizontal="center" vertical="center" wrapText="1"/>
    </xf>
    <xf numFmtId="0" fontId="8" fillId="0" borderId="2" xfId="3" applyNumberFormat="1" applyFont="1" applyBorder="1" applyAlignment="1">
      <alignment horizontal="center" vertical="center"/>
    </xf>
    <xf numFmtId="0" fontId="9" fillId="0" borderId="2" xfId="3" applyFont="1" applyBorder="1" applyAlignment="1">
      <alignment vertical="center" wrapText="1"/>
    </xf>
    <xf numFmtId="49" fontId="8" fillId="0" borderId="2" xfId="3" applyNumberFormat="1" applyFont="1" applyBorder="1" applyAlignment="1">
      <alignment horizontal="center" vertical="center"/>
    </xf>
    <xf numFmtId="164" fontId="7" fillId="0" borderId="2" xfId="3" applyNumberFormat="1" applyFont="1" applyBorder="1" applyAlignment="1" applyProtection="1">
      <alignment horizontal="center" vertical="center"/>
      <protection locked="0"/>
    </xf>
    <xf numFmtId="4" fontId="7" fillId="0" borderId="2" xfId="3" applyNumberFormat="1" applyFont="1" applyBorder="1" applyAlignment="1" applyProtection="1">
      <alignment horizontal="center" vertical="center"/>
      <protection locked="0"/>
    </xf>
    <xf numFmtId="0" fontId="8" fillId="0" borderId="2" xfId="3" applyFont="1" applyBorder="1" applyAlignment="1">
      <alignment vertical="center" wrapText="1"/>
    </xf>
    <xf numFmtId="0" fontId="10" fillId="0" borderId="2" xfId="3" applyFont="1" applyBorder="1" applyAlignment="1">
      <alignment vertical="center" wrapText="1"/>
    </xf>
    <xf numFmtId="0" fontId="10" fillId="0" borderId="2" xfId="3" applyFont="1" applyFill="1" applyBorder="1" applyAlignment="1">
      <alignment vertical="center" wrapText="1"/>
    </xf>
    <xf numFmtId="0" fontId="8" fillId="0" borderId="2" xfId="3" applyFont="1" applyFill="1" applyBorder="1" applyAlignment="1">
      <alignment vertical="center" wrapText="1"/>
    </xf>
    <xf numFmtId="0" fontId="13" fillId="0" borderId="0" xfId="3" applyFont="1" applyFill="1" applyBorder="1" applyAlignment="1">
      <alignment vertical="center" wrapText="1"/>
    </xf>
    <xf numFmtId="49" fontId="13" fillId="0" borderId="0" xfId="3" applyNumberFormat="1" applyFont="1" applyBorder="1" applyAlignment="1">
      <alignment horizontal="center" vertical="center"/>
    </xf>
    <xf numFmtId="164" fontId="13" fillId="0" borderId="0" xfId="3" applyNumberFormat="1" applyFont="1" applyBorder="1" applyAlignment="1">
      <alignment horizontal="center" vertical="center"/>
    </xf>
    <xf numFmtId="2" fontId="13" fillId="0" borderId="0" xfId="3" applyNumberFormat="1" applyFont="1" applyBorder="1" applyAlignment="1" applyProtection="1">
      <alignment horizontal="right" vertical="center"/>
      <protection locked="0"/>
    </xf>
    <xf numFmtId="0" fontId="13" fillId="0" borderId="0" xfId="3" applyFont="1" applyBorder="1" applyAlignment="1">
      <alignment horizontal="left" vertical="center"/>
    </xf>
    <xf numFmtId="164" fontId="5" fillId="0" borderId="0" xfId="4" applyNumberFormat="1" applyAlignment="1">
      <alignment vertical="center"/>
    </xf>
    <xf numFmtId="0" fontId="13" fillId="0" borderId="0" xfId="3" applyFont="1" applyAlignment="1">
      <alignment vertical="center"/>
    </xf>
    <xf numFmtId="0" fontId="3" fillId="0" borderId="0" xfId="3" applyFont="1" applyFill="1" applyAlignment="1" applyProtection="1">
      <alignment vertical="center" wrapText="1"/>
    </xf>
    <xf numFmtId="164" fontId="3" fillId="0" borderId="0" xfId="3" applyNumberFormat="1" applyFont="1" applyFill="1" applyAlignment="1" applyProtection="1">
      <alignment vertical="center" wrapText="1"/>
    </xf>
    <xf numFmtId="4" fontId="14" fillId="0" borderId="0" xfId="3" applyNumberFormat="1" applyFont="1" applyFill="1" applyAlignment="1" applyProtection="1">
      <alignment vertical="center" wrapText="1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left" vertical="center"/>
    </xf>
    <xf numFmtId="4" fontId="13" fillId="0" borderId="0" xfId="3" applyNumberFormat="1" applyFont="1" applyAlignment="1">
      <alignment horizontal="center" vertical="center"/>
    </xf>
    <xf numFmtId="164" fontId="13" fillId="0" borderId="0" xfId="3" applyNumberFormat="1" applyFont="1" applyAlignment="1">
      <alignment horizontal="center" vertical="center"/>
    </xf>
    <xf numFmtId="165" fontId="13" fillId="0" borderId="0" xfId="3" applyNumberFormat="1" applyFont="1" applyAlignment="1">
      <alignment horizontal="center" vertical="center"/>
    </xf>
    <xf numFmtId="0" fontId="7" fillId="0" borderId="0" xfId="3" applyFont="1" applyFill="1" applyAlignment="1" applyProtection="1">
      <alignment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0" xfId="3" applyFont="1" applyFill="1" applyAlignment="1" applyProtection="1">
      <alignment horizontal="left" vertical="center"/>
    </xf>
    <xf numFmtId="4" fontId="15" fillId="0" borderId="2" xfId="3" applyNumberFormat="1" applyFont="1" applyFill="1" applyBorder="1" applyAlignment="1" applyProtection="1">
      <alignment horizontal="center" vertical="center" wrapText="1"/>
    </xf>
    <xf numFmtId="164" fontId="15" fillId="0" borderId="2" xfId="3" applyNumberFormat="1" applyFont="1" applyFill="1" applyBorder="1" applyAlignment="1" applyProtection="1">
      <alignment horizontal="center" vertical="center" wrapText="1"/>
    </xf>
    <xf numFmtId="0" fontId="13" fillId="0" borderId="2" xfId="3" applyNumberFormat="1" applyFont="1" applyFill="1" applyBorder="1" applyAlignment="1" applyProtection="1">
      <alignment horizontal="center" vertical="center"/>
    </xf>
    <xf numFmtId="49" fontId="16" fillId="0" borderId="2" xfId="3" applyNumberFormat="1" applyFont="1" applyFill="1" applyBorder="1" applyAlignment="1" applyProtection="1">
      <alignment horizontal="center" vertical="center"/>
    </xf>
    <xf numFmtId="49" fontId="16" fillId="0" borderId="2" xfId="3" applyNumberFormat="1" applyFont="1" applyFill="1" applyBorder="1" applyAlignment="1" applyProtection="1">
      <alignment horizontal="left" vertical="center"/>
    </xf>
    <xf numFmtId="4" fontId="16" fillId="0" borderId="2" xfId="3" applyNumberFormat="1" applyFont="1" applyFill="1" applyBorder="1" applyAlignment="1" applyProtection="1">
      <alignment horizontal="center" vertical="center"/>
    </xf>
    <xf numFmtId="164" fontId="16" fillId="0" borderId="2" xfId="3" applyNumberFormat="1" applyFont="1" applyFill="1" applyBorder="1" applyAlignment="1" applyProtection="1">
      <alignment horizontal="center" vertical="center"/>
    </xf>
    <xf numFmtId="49" fontId="13" fillId="0" borderId="2" xfId="3" applyNumberFormat="1" applyFont="1" applyFill="1" applyBorder="1" applyAlignment="1" applyProtection="1">
      <alignment horizontal="center" vertical="center"/>
    </xf>
    <xf numFmtId="49" fontId="17" fillId="0" borderId="2" xfId="3" applyNumberFormat="1" applyFont="1" applyFill="1" applyBorder="1" applyAlignment="1" applyProtection="1">
      <alignment horizontal="left" vertical="center"/>
    </xf>
    <xf numFmtId="49" fontId="18" fillId="0" borderId="2" xfId="3" applyNumberFormat="1" applyFont="1" applyFill="1" applyBorder="1" applyAlignment="1" applyProtection="1">
      <alignment horizontal="center" vertical="center"/>
    </xf>
    <xf numFmtId="49" fontId="19" fillId="0" borderId="2" xfId="3" applyNumberFormat="1" applyFont="1" applyFill="1" applyBorder="1" applyAlignment="1" applyProtection="1">
      <alignment horizontal="left" vertical="center"/>
    </xf>
    <xf numFmtId="0" fontId="17" fillId="0" borderId="2" xfId="5" applyFont="1" applyFill="1" applyBorder="1" applyAlignment="1" applyProtection="1">
      <alignment horizontal="left" vertical="center" wrapText="1"/>
    </xf>
    <xf numFmtId="0" fontId="19" fillId="0" borderId="2" xfId="5" applyFont="1" applyFill="1" applyBorder="1" applyAlignment="1" applyProtection="1">
      <alignment horizontal="left" vertical="center" wrapText="1"/>
    </xf>
    <xf numFmtId="49" fontId="17" fillId="0" borderId="2" xfId="3" applyNumberFormat="1" applyFont="1" applyFill="1" applyBorder="1" applyAlignment="1" applyProtection="1">
      <alignment horizontal="left" vertical="center" wrapText="1"/>
    </xf>
    <xf numFmtId="49" fontId="19" fillId="0" borderId="2" xfId="3" applyNumberFormat="1" applyFont="1" applyFill="1" applyBorder="1" applyAlignment="1" applyProtection="1">
      <alignment horizontal="left" vertical="center" wrapText="1"/>
    </xf>
    <xf numFmtId="49" fontId="17" fillId="0" borderId="2" xfId="3" applyNumberFormat="1" applyFont="1" applyFill="1" applyBorder="1" applyAlignment="1" applyProtection="1">
      <alignment horizontal="center" vertical="center"/>
    </xf>
    <xf numFmtId="49" fontId="15" fillId="0" borderId="2" xfId="3" applyNumberFormat="1" applyFont="1" applyFill="1" applyBorder="1" applyAlignment="1" applyProtection="1">
      <alignment horizontal="left" vertical="center"/>
    </xf>
    <xf numFmtId="0" fontId="16" fillId="0" borderId="0" xfId="3" applyFont="1" applyAlignment="1">
      <alignment horizontal="center" vertical="center"/>
    </xf>
    <xf numFmtId="43" fontId="13" fillId="0" borderId="0" xfId="1" applyFont="1" applyAlignment="1">
      <alignment horizontal="center" vertical="center"/>
    </xf>
    <xf numFmtId="49" fontId="13" fillId="0" borderId="2" xfId="3" applyNumberFormat="1" applyFont="1" applyFill="1" applyBorder="1" applyAlignment="1" applyProtection="1">
      <alignment horizontal="center" vertical="center" wrapText="1"/>
    </xf>
    <xf numFmtId="164" fontId="13" fillId="0" borderId="2" xfId="3" applyNumberFormat="1" applyFont="1" applyFill="1" applyBorder="1" applyAlignment="1" applyProtection="1">
      <alignment horizontal="center" vertical="center"/>
    </xf>
    <xf numFmtId="0" fontId="8" fillId="0" borderId="0" xfId="3" applyFont="1" applyFill="1" applyAlignment="1">
      <alignment horizontal="left" vertical="center"/>
    </xf>
    <xf numFmtId="43" fontId="16" fillId="0" borderId="0" xfId="1" applyFont="1" applyFill="1" applyBorder="1" applyAlignment="1">
      <alignment horizontal="center" vertical="center"/>
    </xf>
    <xf numFmtId="169" fontId="13" fillId="0" borderId="0" xfId="1" applyNumberFormat="1" applyFont="1" applyFill="1" applyAlignment="1">
      <alignment horizontal="left" vertical="center"/>
    </xf>
    <xf numFmtId="169" fontId="13" fillId="0" borderId="0" xfId="1" applyNumberFormat="1" applyFont="1" applyFill="1" applyAlignment="1">
      <alignment horizontal="center" vertical="center"/>
    </xf>
    <xf numFmtId="164" fontId="13" fillId="0" borderId="0" xfId="3" applyNumberFormat="1" applyFont="1" applyFill="1" applyAlignment="1">
      <alignment vertical="center" wrapText="1"/>
    </xf>
    <xf numFmtId="0" fontId="13" fillId="0" borderId="0" xfId="3" applyFont="1" applyFill="1" applyAlignment="1">
      <alignment vertical="center" wrapText="1"/>
    </xf>
    <xf numFmtId="0" fontId="13" fillId="0" borderId="0" xfId="3" applyFont="1" applyFill="1" applyAlignment="1">
      <alignment horizontal="left" vertical="center"/>
    </xf>
    <xf numFmtId="164" fontId="13" fillId="0" borderId="0" xfId="3" applyNumberFormat="1" applyFont="1" applyFill="1" applyAlignment="1">
      <alignment vertical="center"/>
    </xf>
    <xf numFmtId="0" fontId="13" fillId="0" borderId="0" xfId="3" applyFont="1" applyFill="1" applyAlignment="1">
      <alignment vertical="center"/>
    </xf>
    <xf numFmtId="0" fontId="8" fillId="0" borderId="0" xfId="3" applyFont="1" applyFill="1" applyAlignment="1">
      <alignment horizontal="right" vertical="center"/>
    </xf>
    <xf numFmtId="4" fontId="21" fillId="0" borderId="0" xfId="3" applyNumberFormat="1" applyFont="1" applyFill="1" applyAlignment="1">
      <alignment horizontal="center" vertical="center"/>
    </xf>
    <xf numFmtId="164" fontId="8" fillId="0" borderId="0" xfId="3" applyNumberFormat="1" applyFont="1" applyFill="1" applyAlignment="1">
      <alignment horizontal="left" vertical="center"/>
    </xf>
    <xf numFmtId="0" fontId="8" fillId="0" borderId="0" xfId="3" applyFont="1" applyFill="1" applyAlignment="1" applyProtection="1">
      <alignment vertical="center"/>
    </xf>
    <xf numFmtId="0" fontId="8" fillId="0" borderId="0" xfId="3" applyFont="1" applyFill="1" applyAlignment="1" applyProtection="1">
      <alignment horizontal="center" vertical="center"/>
    </xf>
    <xf numFmtId="0" fontId="8" fillId="0" borderId="0" xfId="3" applyFont="1" applyFill="1" applyAlignment="1" applyProtection="1">
      <alignment horizontal="left" vertical="center"/>
    </xf>
    <xf numFmtId="0" fontId="2" fillId="0" borderId="0" xfId="3"/>
    <xf numFmtId="49" fontId="13" fillId="0" borderId="25" xfId="3" applyNumberFormat="1" applyFont="1" applyFill="1" applyBorder="1" applyAlignment="1">
      <alignment horizontal="center" vertical="center" wrapText="1"/>
    </xf>
    <xf numFmtId="49" fontId="13" fillId="0" borderId="27" xfId="3" applyNumberFormat="1" applyFont="1" applyFill="1" applyBorder="1" applyAlignment="1">
      <alignment horizontal="center" vertical="center" wrapText="1"/>
    </xf>
    <xf numFmtId="49" fontId="16" fillId="0" borderId="27" xfId="3" applyNumberFormat="1" applyFont="1" applyFill="1" applyBorder="1" applyAlignment="1">
      <alignment horizontal="center" vertical="center" wrapText="1"/>
    </xf>
    <xf numFmtId="49" fontId="17" fillId="0" borderId="27" xfId="3" applyNumberFormat="1" applyFont="1" applyFill="1" applyBorder="1" applyAlignment="1">
      <alignment horizontal="center" vertical="center" wrapText="1"/>
    </xf>
    <xf numFmtId="49" fontId="16" fillId="15" borderId="27" xfId="3" applyNumberFormat="1" applyFont="1" applyFill="1" applyBorder="1" applyAlignment="1">
      <alignment horizontal="center" vertical="center" wrapText="1"/>
    </xf>
    <xf numFmtId="49" fontId="15" fillId="0" borderId="28" xfId="3" applyNumberFormat="1" applyFont="1" applyFill="1" applyBorder="1" applyAlignment="1">
      <alignment horizontal="center" vertical="center" wrapText="1"/>
    </xf>
    <xf numFmtId="49" fontId="15" fillId="0" borderId="27" xfId="3" applyNumberFormat="1" applyFont="1" applyFill="1" applyBorder="1" applyAlignment="1">
      <alignment horizontal="center" vertical="center" wrapText="1"/>
    </xf>
    <xf numFmtId="49" fontId="15" fillId="0" borderId="26" xfId="3" applyNumberFormat="1" applyFont="1" applyFill="1" applyBorder="1" applyAlignment="1">
      <alignment horizontal="center" vertical="center" wrapText="1"/>
    </xf>
    <xf numFmtId="49" fontId="13" fillId="0" borderId="29" xfId="3" applyNumberFormat="1" applyFont="1" applyFill="1" applyBorder="1" applyAlignment="1">
      <alignment horizontal="center" vertical="center" wrapText="1"/>
    </xf>
    <xf numFmtId="49" fontId="16" fillId="0" borderId="30" xfId="3" applyNumberFormat="1" applyFont="1" applyBorder="1" applyAlignment="1">
      <alignment horizontal="left" vertical="center"/>
    </xf>
    <xf numFmtId="49" fontId="16" fillId="0" borderId="31" xfId="3" applyNumberFormat="1" applyFont="1" applyBorder="1" applyAlignment="1">
      <alignment horizontal="left" vertical="center"/>
    </xf>
    <xf numFmtId="49" fontId="16" fillId="0" borderId="13" xfId="3" applyNumberFormat="1" applyFont="1" applyBorder="1" applyAlignment="1">
      <alignment horizontal="left" vertical="center"/>
    </xf>
    <xf numFmtId="49" fontId="16" fillId="0" borderId="13" xfId="3" applyNumberFormat="1" applyFont="1" applyFill="1" applyBorder="1" applyAlignment="1">
      <alignment horizontal="left" vertical="center"/>
    </xf>
    <xf numFmtId="49" fontId="16" fillId="0" borderId="10" xfId="3" applyNumberFormat="1" applyFont="1" applyBorder="1" applyAlignment="1">
      <alignment horizontal="left" vertical="center"/>
    </xf>
    <xf numFmtId="49" fontId="13" fillId="0" borderId="30" xfId="3" applyNumberFormat="1" applyFont="1" applyFill="1" applyBorder="1" applyAlignment="1">
      <alignment horizontal="center" vertical="center" wrapText="1"/>
    </xf>
    <xf numFmtId="49" fontId="16" fillId="0" borderId="13" xfId="3" applyNumberFormat="1" applyFont="1" applyFill="1" applyBorder="1" applyAlignment="1">
      <alignment horizontal="center" vertical="center" wrapText="1"/>
    </xf>
    <xf numFmtId="49" fontId="13" fillId="0" borderId="13" xfId="3" applyNumberFormat="1" applyFont="1" applyFill="1" applyBorder="1" applyAlignment="1">
      <alignment horizontal="center" vertical="center" wrapText="1"/>
    </xf>
    <xf numFmtId="0" fontId="2" fillId="0" borderId="13" xfId="3" applyBorder="1"/>
    <xf numFmtId="0" fontId="2" fillId="0" borderId="31" xfId="3" applyBorder="1"/>
    <xf numFmtId="4" fontId="16" fillId="0" borderId="12" xfId="3" applyNumberFormat="1" applyFont="1" applyFill="1" applyBorder="1" applyAlignment="1">
      <alignment horizontal="center" vertical="center" wrapText="1"/>
    </xf>
    <xf numFmtId="4" fontId="16" fillId="15" borderId="13" xfId="3" applyNumberFormat="1" applyFont="1" applyFill="1" applyBorder="1" applyAlignment="1">
      <alignment horizontal="center" vertical="center" wrapText="1"/>
    </xf>
    <xf numFmtId="170" fontId="17" fillId="0" borderId="31" xfId="3" applyNumberFormat="1" applyFont="1" applyFill="1" applyBorder="1" applyAlignment="1">
      <alignment horizontal="center" vertical="center"/>
    </xf>
    <xf numFmtId="49" fontId="13" fillId="0" borderId="33" xfId="3" applyNumberFormat="1" applyFont="1" applyBorder="1" applyAlignment="1">
      <alignment horizontal="left" vertical="center" wrapText="1"/>
    </xf>
    <xf numFmtId="49" fontId="17" fillId="0" borderId="34" xfId="3" applyNumberFormat="1" applyFont="1" applyBorder="1" applyAlignment="1">
      <alignment horizontal="left" vertical="center" wrapText="1"/>
    </xf>
    <xf numFmtId="171" fontId="13" fillId="0" borderId="33" xfId="3" applyNumberFormat="1" applyFont="1" applyFill="1" applyBorder="1" applyAlignment="1">
      <alignment horizontal="center" vertical="center" wrapText="1"/>
    </xf>
    <xf numFmtId="171" fontId="13" fillId="0" borderId="2" xfId="3" applyNumberFormat="1" applyFont="1" applyFill="1" applyBorder="1" applyAlignment="1">
      <alignment horizontal="center" vertical="center" wrapText="1"/>
    </xf>
    <xf numFmtId="171" fontId="16" fillId="0" borderId="2" xfId="3" applyNumberFormat="1" applyFont="1" applyFill="1" applyBorder="1" applyAlignment="1">
      <alignment horizontal="center" vertical="center" wrapText="1"/>
    </xf>
    <xf numFmtId="170" fontId="17" fillId="0" borderId="2" xfId="3" applyNumberFormat="1" applyFont="1" applyFill="1" applyBorder="1" applyAlignment="1">
      <alignment horizontal="center" vertical="center"/>
    </xf>
    <xf numFmtId="171" fontId="16" fillId="15" borderId="2" xfId="3" applyNumberFormat="1" applyFont="1" applyFill="1" applyBorder="1" applyAlignment="1">
      <alignment horizontal="center" vertical="center" wrapText="1"/>
    </xf>
    <xf numFmtId="170" fontId="17" fillId="0" borderId="14" xfId="3" applyNumberFormat="1" applyFont="1" applyFill="1" applyBorder="1" applyAlignment="1">
      <alignment horizontal="center" vertical="center"/>
    </xf>
    <xf numFmtId="4" fontId="13" fillId="0" borderId="33" xfId="3" applyNumberFormat="1" applyFont="1" applyFill="1" applyBorder="1" applyAlignment="1">
      <alignment horizontal="center" vertical="center" wrapText="1"/>
    </xf>
    <xf numFmtId="4" fontId="16" fillId="0" borderId="2" xfId="3" applyNumberFormat="1" applyFont="1" applyFill="1" applyBorder="1" applyAlignment="1">
      <alignment horizontal="center" vertical="center" wrapText="1"/>
    </xf>
    <xf numFmtId="4" fontId="16" fillId="15" borderId="2" xfId="3" applyNumberFormat="1" applyFont="1" applyFill="1" applyBorder="1" applyAlignment="1">
      <alignment horizontal="center" vertical="center" wrapText="1"/>
    </xf>
    <xf numFmtId="170" fontId="17" fillId="0" borderId="34" xfId="3" applyNumberFormat="1" applyFont="1" applyFill="1" applyBorder="1" applyAlignment="1">
      <alignment horizontal="center" vertical="center"/>
    </xf>
    <xf numFmtId="4" fontId="13" fillId="0" borderId="16" xfId="3" applyNumberFormat="1" applyFont="1" applyFill="1" applyBorder="1" applyAlignment="1">
      <alignment horizontal="center" vertical="center" wrapText="1"/>
    </xf>
    <xf numFmtId="4" fontId="13" fillId="0" borderId="2" xfId="3" applyNumberFormat="1" applyFont="1" applyFill="1" applyBorder="1" applyAlignment="1">
      <alignment horizontal="center" vertical="center" wrapText="1"/>
    </xf>
    <xf numFmtId="4" fontId="13" fillId="15" borderId="2" xfId="3" applyNumberFormat="1" applyFont="1" applyFill="1" applyBorder="1" applyAlignment="1">
      <alignment horizontal="center" vertical="center" wrapText="1"/>
    </xf>
    <xf numFmtId="172" fontId="13" fillId="0" borderId="2" xfId="3" applyNumberFormat="1" applyFont="1" applyFill="1" applyBorder="1" applyAlignment="1">
      <alignment horizontal="center" vertical="center" wrapText="1"/>
    </xf>
    <xf numFmtId="173" fontId="16" fillId="0" borderId="2" xfId="3" applyNumberFormat="1" applyFont="1" applyFill="1" applyBorder="1" applyAlignment="1">
      <alignment horizontal="center" vertical="center" wrapText="1"/>
    </xf>
    <xf numFmtId="172" fontId="16" fillId="15" borderId="2" xfId="3" applyNumberFormat="1" applyFont="1" applyFill="1" applyBorder="1" applyAlignment="1">
      <alignment horizontal="center" vertical="center" wrapText="1"/>
    </xf>
    <xf numFmtId="170" fontId="17" fillId="15" borderId="34" xfId="3" applyNumberFormat="1" applyFont="1" applyFill="1" applyBorder="1" applyAlignment="1">
      <alignment horizontal="center" vertical="center"/>
    </xf>
    <xf numFmtId="173" fontId="13" fillId="0" borderId="33" xfId="3" applyNumberFormat="1" applyFont="1" applyFill="1" applyBorder="1" applyAlignment="1">
      <alignment horizontal="center" vertical="center" wrapText="1"/>
    </xf>
    <xf numFmtId="172" fontId="16" fillId="0" borderId="2" xfId="3" applyNumberFormat="1" applyFont="1" applyFill="1" applyBorder="1" applyAlignment="1">
      <alignment horizontal="center" vertical="center" wrapText="1"/>
    </xf>
    <xf numFmtId="49" fontId="13" fillId="0" borderId="25" xfId="3" applyNumberFormat="1" applyFont="1" applyBorder="1" applyAlignment="1">
      <alignment horizontal="left" vertical="center" wrapText="1"/>
    </xf>
    <xf numFmtId="49" fontId="17" fillId="0" borderId="26" xfId="3" applyNumberFormat="1" applyFont="1" applyBorder="1" applyAlignment="1">
      <alignment horizontal="left" vertical="center" wrapText="1"/>
    </xf>
    <xf numFmtId="171" fontId="13" fillId="0" borderId="25" xfId="3" applyNumberFormat="1" applyFont="1" applyFill="1" applyBorder="1" applyAlignment="1">
      <alignment horizontal="center" vertical="center" wrapText="1"/>
    </xf>
    <xf numFmtId="171" fontId="13" fillId="0" borderId="27" xfId="3" applyNumberFormat="1" applyFont="1" applyFill="1" applyBorder="1" applyAlignment="1">
      <alignment horizontal="center" vertical="center" wrapText="1"/>
    </xf>
    <xf numFmtId="173" fontId="16" fillId="0" borderId="27" xfId="3" applyNumberFormat="1" applyFont="1" applyFill="1" applyBorder="1" applyAlignment="1">
      <alignment horizontal="center" vertical="center" wrapText="1"/>
    </xf>
    <xf numFmtId="170" fontId="17" fillId="0" borderId="27" xfId="3" applyNumberFormat="1" applyFont="1" applyFill="1" applyBorder="1" applyAlignment="1">
      <alignment horizontal="center" vertical="center"/>
    </xf>
    <xf numFmtId="171" fontId="16" fillId="15" borderId="27" xfId="3" applyNumberFormat="1" applyFont="1" applyFill="1" applyBorder="1" applyAlignment="1">
      <alignment horizontal="center" vertical="center" wrapText="1"/>
    </xf>
    <xf numFmtId="170" fontId="17" fillId="0" borderId="28" xfId="3" applyNumberFormat="1" applyFont="1" applyFill="1" applyBorder="1" applyAlignment="1">
      <alignment horizontal="center" vertical="center"/>
    </xf>
    <xf numFmtId="4" fontId="13" fillId="0" borderId="25" xfId="3" applyNumberFormat="1" applyFont="1" applyFill="1" applyBorder="1" applyAlignment="1">
      <alignment horizontal="center" vertical="center" wrapText="1"/>
    </xf>
    <xf numFmtId="4" fontId="16" fillId="0" borderId="27" xfId="3" applyNumberFormat="1" applyFont="1" applyFill="1" applyBorder="1" applyAlignment="1">
      <alignment horizontal="center" vertical="center" wrapText="1"/>
    </xf>
    <xf numFmtId="4" fontId="16" fillId="15" borderId="27" xfId="3" applyNumberFormat="1" applyFont="1" applyFill="1" applyBorder="1" applyAlignment="1">
      <alignment horizontal="center" vertical="center" wrapText="1"/>
    </xf>
    <xf numFmtId="170" fontId="17" fillId="0" borderId="26" xfId="3" applyNumberFormat="1" applyFont="1" applyFill="1" applyBorder="1" applyAlignment="1">
      <alignment horizontal="center" vertical="center"/>
    </xf>
    <xf numFmtId="4" fontId="13" fillId="0" borderId="29" xfId="3" applyNumberFormat="1" applyFont="1" applyFill="1" applyBorder="1" applyAlignment="1">
      <alignment horizontal="center" vertical="center" wrapText="1"/>
    </xf>
    <xf numFmtId="4" fontId="13" fillId="0" borderId="27" xfId="3" applyNumberFormat="1" applyFont="1" applyFill="1" applyBorder="1" applyAlignment="1">
      <alignment horizontal="center" vertical="center" wrapText="1"/>
    </xf>
    <xf numFmtId="4" fontId="13" fillId="15" borderId="27" xfId="3" applyNumberFormat="1" applyFont="1" applyFill="1" applyBorder="1" applyAlignment="1">
      <alignment horizontal="center" vertical="center" wrapText="1"/>
    </xf>
    <xf numFmtId="174" fontId="13" fillId="0" borderId="0" xfId="1" applyNumberFormat="1" applyFont="1" applyAlignment="1">
      <alignment horizontal="center" vertical="center"/>
    </xf>
    <xf numFmtId="170" fontId="13" fillId="0" borderId="0" xfId="2" applyNumberFormat="1" applyFont="1" applyAlignment="1">
      <alignment horizontal="center" vertical="center"/>
    </xf>
    <xf numFmtId="43" fontId="0" fillId="0" borderId="0" xfId="1" applyFont="1"/>
    <xf numFmtId="9" fontId="0" fillId="0" borderId="0" xfId="2" applyFont="1"/>
    <xf numFmtId="170" fontId="0" fillId="0" borderId="0" xfId="2" applyNumberFormat="1" applyFont="1"/>
    <xf numFmtId="4" fontId="2" fillId="0" borderId="0" xfId="3" applyNumberFormat="1"/>
    <xf numFmtId="0" fontId="13" fillId="0" borderId="7" xfId="3" applyFont="1" applyBorder="1" applyAlignment="1">
      <alignment horizontal="center" vertical="center"/>
    </xf>
    <xf numFmtId="0" fontId="13" fillId="0" borderId="0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6" fillId="0" borderId="7" xfId="3" applyFont="1" applyBorder="1" applyAlignment="1">
      <alignment horizontal="center" vertical="center"/>
    </xf>
    <xf numFmtId="0" fontId="16" fillId="0" borderId="0" xfId="3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4" fontId="13" fillId="0" borderId="0" xfId="3" applyNumberFormat="1" applyFont="1" applyBorder="1" applyAlignment="1">
      <alignment horizontal="center" vertical="center"/>
    </xf>
    <xf numFmtId="43" fontId="13" fillId="0" borderId="0" xfId="1" applyFont="1" applyBorder="1" applyAlignment="1">
      <alignment horizontal="center" vertical="center"/>
    </xf>
    <xf numFmtId="164" fontId="13" fillId="0" borderId="8" xfId="3" applyNumberFormat="1" applyFont="1" applyBorder="1" applyAlignment="1">
      <alignment horizontal="center" vertical="center"/>
    </xf>
    <xf numFmtId="2" fontId="13" fillId="0" borderId="10" xfId="3" applyNumberFormat="1" applyFont="1" applyBorder="1" applyAlignment="1">
      <alignment horizontal="center" vertical="center"/>
    </xf>
    <xf numFmtId="4" fontId="13" fillId="0" borderId="11" xfId="3" applyNumberFormat="1" applyFont="1" applyBorder="1" applyAlignment="1">
      <alignment horizontal="center" vertical="center"/>
    </xf>
    <xf numFmtId="0" fontId="13" fillId="0" borderId="11" xfId="3" applyFont="1" applyBorder="1" applyAlignment="1">
      <alignment horizontal="center" vertical="center"/>
    </xf>
    <xf numFmtId="164" fontId="13" fillId="0" borderId="12" xfId="3" applyNumberFormat="1" applyFont="1" applyBorder="1" applyAlignment="1">
      <alignment horizontal="center" vertical="center"/>
    </xf>
    <xf numFmtId="4" fontId="13" fillId="0" borderId="8" xfId="3" applyNumberFormat="1" applyFont="1" applyBorder="1" applyAlignment="1">
      <alignment horizontal="center" vertical="center"/>
    </xf>
    <xf numFmtId="4" fontId="13" fillId="39" borderId="2" xfId="3" applyNumberFormat="1" applyFont="1" applyFill="1" applyBorder="1" applyAlignment="1">
      <alignment horizontal="center" vertical="center"/>
    </xf>
    <xf numFmtId="0" fontId="15" fillId="0" borderId="0" xfId="3" applyNumberFormat="1" applyFont="1" applyFill="1" applyBorder="1" applyAlignment="1" applyProtection="1">
      <alignment horizontal="center" vertical="center" wrapText="1"/>
    </xf>
    <xf numFmtId="4" fontId="13" fillId="0" borderId="2" xfId="3" applyNumberFormat="1" applyFont="1" applyFill="1" applyBorder="1" applyAlignment="1" applyProtection="1">
      <alignment horizontal="right"/>
      <protection locked="0"/>
    </xf>
    <xf numFmtId="171" fontId="13" fillId="0" borderId="2" xfId="3" applyNumberFormat="1" applyFont="1" applyFill="1" applyBorder="1" applyAlignment="1" applyProtection="1">
      <alignment horizontal="right"/>
      <protection locked="0"/>
    </xf>
    <xf numFmtId="172" fontId="13" fillId="0" borderId="2" xfId="3" applyNumberFormat="1" applyFont="1" applyFill="1" applyBorder="1" applyAlignment="1" applyProtection="1">
      <alignment horizontal="right"/>
      <protection locked="0"/>
    </xf>
    <xf numFmtId="0" fontId="0" fillId="0" borderId="2" xfId="0" applyBorder="1" applyAlignment="1">
      <alignment horizontal="center"/>
    </xf>
    <xf numFmtId="166" fontId="17" fillId="0" borderId="2" xfId="3" applyNumberFormat="1" applyFont="1" applyFill="1" applyBorder="1" applyAlignment="1" applyProtection="1">
      <alignment horizontal="left" vertical="center" wrapText="1"/>
    </xf>
    <xf numFmtId="166" fontId="17" fillId="0" borderId="2" xfId="5" applyNumberFormat="1" applyFont="1" applyFill="1" applyBorder="1" applyAlignment="1" applyProtection="1">
      <alignment horizontal="left" vertical="center" wrapText="1"/>
    </xf>
    <xf numFmtId="167" fontId="17" fillId="0" borderId="2" xfId="3" applyNumberFormat="1" applyFont="1" applyFill="1" applyBorder="1" applyAlignment="1" applyProtection="1">
      <alignment horizontal="left" vertical="center" wrapText="1"/>
    </xf>
    <xf numFmtId="4" fontId="13" fillId="40" borderId="2" xfId="3" applyNumberFormat="1" applyFont="1" applyFill="1" applyBorder="1" applyAlignment="1" applyProtection="1">
      <alignment horizontal="right"/>
      <protection locked="0"/>
    </xf>
    <xf numFmtId="4" fontId="13" fillId="41" borderId="2" xfId="3" applyNumberFormat="1" applyFont="1" applyFill="1" applyBorder="1" applyAlignment="1" applyProtection="1">
      <alignment horizontal="right"/>
      <protection locked="0"/>
    </xf>
    <xf numFmtId="171" fontId="13" fillId="40" borderId="2" xfId="3" applyNumberFormat="1" applyFont="1" applyFill="1" applyBorder="1" applyAlignment="1" applyProtection="1">
      <alignment horizontal="right"/>
      <protection locked="0"/>
    </xf>
    <xf numFmtId="172" fontId="13" fillId="40" borderId="2" xfId="3" applyNumberFormat="1" applyFont="1" applyFill="1" applyBorder="1" applyAlignment="1" applyProtection="1">
      <alignment horizontal="right"/>
      <protection locked="0"/>
    </xf>
    <xf numFmtId="0" fontId="13" fillId="0" borderId="0" xfId="3" applyNumberFormat="1" applyFont="1" applyFill="1" applyBorder="1" applyAlignment="1" applyProtection="1">
      <alignment horizontal="center" vertical="center"/>
    </xf>
    <xf numFmtId="164" fontId="16" fillId="0" borderId="0" xfId="3" applyNumberFormat="1" applyFont="1" applyFill="1" applyBorder="1" applyAlignment="1" applyProtection="1">
      <alignment horizontal="center" vertical="center"/>
    </xf>
    <xf numFmtId="164" fontId="13" fillId="0" borderId="0" xfId="3" applyNumberFormat="1" applyFont="1" applyFill="1" applyBorder="1" applyAlignment="1" applyProtection="1">
      <alignment horizontal="center" vertical="center"/>
    </xf>
    <xf numFmtId="3" fontId="16" fillId="0" borderId="0" xfId="3" applyNumberFormat="1" applyFont="1" applyBorder="1" applyAlignment="1">
      <alignment horizontal="center" vertical="center"/>
    </xf>
    <xf numFmtId="0" fontId="0" fillId="0" borderId="2" xfId="0" applyBorder="1"/>
    <xf numFmtId="1" fontId="17" fillId="0" borderId="2" xfId="3" applyNumberFormat="1" applyFont="1" applyFill="1" applyBorder="1" applyAlignment="1" applyProtection="1">
      <alignment horizontal="left" vertical="center" wrapText="1"/>
    </xf>
    <xf numFmtId="168" fontId="0" fillId="0" borderId="2" xfId="0" applyNumberFormat="1" applyBorder="1"/>
    <xf numFmtId="168" fontId="13" fillId="0" borderId="0" xfId="3" applyNumberFormat="1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 wrapText="1"/>
    </xf>
    <xf numFmtId="4" fontId="52" fillId="0" borderId="2" xfId="0" applyNumberFormat="1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4" fontId="13" fillId="0" borderId="2" xfId="3" applyNumberFormat="1" applyFont="1" applyFill="1" applyBorder="1" applyAlignment="1">
      <alignment horizontal="center" vertical="center"/>
    </xf>
    <xf numFmtId="164" fontId="13" fillId="0" borderId="2" xfId="3" applyNumberFormat="1" applyFont="1" applyFill="1" applyBorder="1" applyAlignment="1">
      <alignment horizontal="center" vertical="center"/>
    </xf>
    <xf numFmtId="0" fontId="16" fillId="0" borderId="2" xfId="3" applyFont="1" applyFill="1" applyBorder="1" applyAlignment="1">
      <alignment horizontal="center" vertical="center"/>
    </xf>
    <xf numFmtId="4" fontId="16" fillId="0" borderId="2" xfId="3" applyNumberFormat="1" applyFont="1" applyFill="1" applyBorder="1" applyAlignment="1">
      <alignment horizontal="center" vertical="center"/>
    </xf>
    <xf numFmtId="4" fontId="16" fillId="0" borderId="0" xfId="3" applyNumberFormat="1" applyFont="1" applyFill="1" applyAlignment="1">
      <alignment horizontal="center" vertical="center"/>
    </xf>
    <xf numFmtId="4" fontId="13" fillId="0" borderId="2" xfId="71" applyNumberFormat="1" applyFont="1" applyFill="1" applyBorder="1" applyAlignment="1">
      <alignment horizontal="center" vertical="center"/>
    </xf>
    <xf numFmtId="166" fontId="13" fillId="0" borderId="2" xfId="3" applyNumberFormat="1" applyFont="1" applyFill="1" applyBorder="1" applyAlignment="1">
      <alignment horizontal="center" vertical="center"/>
    </xf>
    <xf numFmtId="3" fontId="16" fillId="0" borderId="2" xfId="3" applyNumberFormat="1" applyFont="1" applyFill="1" applyBorder="1" applyAlignment="1">
      <alignment horizontal="center"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horizontal="center" vertical="center" wrapText="1"/>
    </xf>
    <xf numFmtId="0" fontId="13" fillId="0" borderId="0" xfId="3" applyFont="1" applyFill="1" applyAlignment="1">
      <alignment horizontal="center" vertical="center" wrapText="1"/>
    </xf>
    <xf numFmtId="0" fontId="15" fillId="0" borderId="0" xfId="3" applyNumberFormat="1" applyFont="1" applyFill="1" applyBorder="1" applyAlignment="1" applyProtection="1">
      <alignment horizontal="center" vertical="center" wrapText="1"/>
    </xf>
    <xf numFmtId="0" fontId="13" fillId="0" borderId="0" xfId="3" applyFont="1" applyFill="1" applyBorder="1" applyAlignment="1">
      <alignment horizontal="center" vertical="center"/>
    </xf>
    <xf numFmtId="3" fontId="16" fillId="0" borderId="0" xfId="3" applyNumberFormat="1" applyFont="1" applyFill="1" applyBorder="1" applyAlignment="1">
      <alignment horizontal="center" vertical="center"/>
    </xf>
    <xf numFmtId="4" fontId="13" fillId="0" borderId="0" xfId="3" applyNumberFormat="1" applyFont="1" applyFill="1" applyBorder="1" applyAlignment="1">
      <alignment horizontal="center" vertical="center"/>
    </xf>
    <xf numFmtId="164" fontId="7" fillId="42" borderId="2" xfId="3" applyNumberFormat="1" applyFont="1" applyFill="1" applyBorder="1" applyAlignment="1" applyProtection="1">
      <alignment horizontal="center" vertical="center"/>
      <protection locked="0"/>
    </xf>
    <xf numFmtId="4" fontId="13" fillId="0" borderId="0" xfId="3" applyNumberFormat="1" applyFont="1" applyFill="1" applyAlignment="1">
      <alignment vertical="center"/>
    </xf>
    <xf numFmtId="4" fontId="13" fillId="0" borderId="0" xfId="3" applyNumberFormat="1" applyFont="1" applyFill="1" applyAlignment="1">
      <alignment horizontal="center" vertical="center" wrapText="1"/>
    </xf>
    <xf numFmtId="164" fontId="7" fillId="0" borderId="2" xfId="3" applyNumberFormat="1" applyFont="1" applyFill="1" applyBorder="1" applyAlignment="1" applyProtection="1">
      <alignment horizontal="center" vertical="center"/>
      <protection locked="0"/>
    </xf>
    <xf numFmtId="4" fontId="7" fillId="0" borderId="2" xfId="3" applyNumberFormat="1" applyFont="1" applyFill="1" applyBorder="1" applyAlignment="1" applyProtection="1">
      <alignment horizontal="center" vertical="center"/>
      <protection locked="0"/>
    </xf>
    <xf numFmtId="167" fontId="13" fillId="0" borderId="2" xfId="3" applyNumberFormat="1" applyFont="1" applyFill="1" applyBorder="1" applyAlignment="1">
      <alignment horizontal="center" vertical="center"/>
    </xf>
    <xf numFmtId="168" fontId="13" fillId="0" borderId="2" xfId="3" applyNumberFormat="1" applyFont="1" applyFill="1" applyBorder="1" applyAlignment="1">
      <alignment horizontal="center" vertical="center"/>
    </xf>
    <xf numFmtId="172" fontId="13" fillId="0" borderId="2" xfId="71" applyNumberFormat="1" applyFont="1" applyFill="1" applyBorder="1" applyAlignment="1">
      <alignment horizontal="center" vertical="center"/>
    </xf>
    <xf numFmtId="166" fontId="13" fillId="0" borderId="2" xfId="71" applyNumberFormat="1" applyFont="1" applyFill="1" applyBorder="1" applyAlignment="1">
      <alignment horizontal="center" vertical="center"/>
    </xf>
    <xf numFmtId="49" fontId="16" fillId="0" borderId="0" xfId="3" applyNumberFormat="1" applyFont="1" applyFill="1" applyBorder="1" applyAlignment="1" applyProtection="1">
      <alignment vertical="center" wrapText="1"/>
    </xf>
    <xf numFmtId="49" fontId="16" fillId="0" borderId="0" xfId="3" applyNumberFormat="1" applyFont="1" applyFill="1" applyBorder="1" applyAlignment="1" applyProtection="1">
      <alignment horizontal="center" vertical="center"/>
    </xf>
    <xf numFmtId="49" fontId="15" fillId="0" borderId="0" xfId="3" applyNumberFormat="1" applyFont="1" applyFill="1" applyBorder="1" applyAlignment="1" applyProtection="1">
      <alignment horizontal="left" vertical="center"/>
    </xf>
    <xf numFmtId="0" fontId="16" fillId="0" borderId="0" xfId="3" applyFont="1" applyFill="1" applyBorder="1" applyAlignment="1">
      <alignment horizontal="center" vertical="center"/>
    </xf>
    <xf numFmtId="4" fontId="16" fillId="0" borderId="3" xfId="3" applyNumberFormat="1" applyFont="1" applyFill="1" applyBorder="1" applyAlignment="1">
      <alignment horizontal="center" vertical="center"/>
    </xf>
    <xf numFmtId="4" fontId="16" fillId="0" borderId="4" xfId="3" applyNumberFormat="1" applyFont="1" applyFill="1" applyBorder="1" applyAlignment="1">
      <alignment horizontal="center" vertical="center"/>
    </xf>
    <xf numFmtId="0" fontId="56" fillId="0" borderId="0" xfId="0" applyFont="1"/>
    <xf numFmtId="0" fontId="6" fillId="0" borderId="0" xfId="4" applyFont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7" fillId="0" borderId="2" xfId="3" applyNumberFormat="1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left" vertical="center" wrapText="1"/>
    </xf>
    <xf numFmtId="0" fontId="53" fillId="0" borderId="4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51" fillId="0" borderId="14" xfId="0" applyFont="1" applyBorder="1" applyAlignment="1">
      <alignment horizontal="left" vertical="center"/>
    </xf>
    <xf numFmtId="0" fontId="51" fillId="0" borderId="16" xfId="0" applyFont="1" applyBorder="1" applyAlignment="1">
      <alignment horizontal="left" vertical="center"/>
    </xf>
    <xf numFmtId="49" fontId="13" fillId="0" borderId="14" xfId="3" applyNumberFormat="1" applyFont="1" applyFill="1" applyBorder="1" applyAlignment="1" applyProtection="1">
      <alignment vertical="center" wrapText="1"/>
    </xf>
    <xf numFmtId="49" fontId="13" fillId="0" borderId="15" xfId="3" applyNumberFormat="1" applyFont="1" applyFill="1" applyBorder="1" applyAlignment="1" applyProtection="1">
      <alignment vertical="center" wrapText="1"/>
    </xf>
    <xf numFmtId="49" fontId="13" fillId="0" borderId="16" xfId="3" applyNumberFormat="1" applyFont="1" applyFill="1" applyBorder="1" applyAlignment="1" applyProtection="1">
      <alignment vertical="center" wrapText="1"/>
    </xf>
    <xf numFmtId="0" fontId="13" fillId="0" borderId="0" xfId="3" applyFont="1" applyFill="1" applyAlignment="1">
      <alignment horizontal="left" vertical="center" wrapText="1"/>
    </xf>
    <xf numFmtId="49" fontId="18" fillId="0" borderId="14" xfId="3" applyNumberFormat="1" applyFont="1" applyFill="1" applyBorder="1" applyAlignment="1" applyProtection="1">
      <alignment vertical="center" wrapText="1"/>
    </xf>
    <xf numFmtId="49" fontId="18" fillId="0" borderId="15" xfId="3" applyNumberFormat="1" applyFont="1" applyFill="1" applyBorder="1" applyAlignment="1" applyProtection="1">
      <alignment vertical="center" wrapText="1"/>
    </xf>
    <xf numFmtId="49" fontId="18" fillId="0" borderId="16" xfId="3" applyNumberFormat="1" applyFont="1" applyFill="1" applyBorder="1" applyAlignment="1" applyProtection="1">
      <alignment vertical="center" wrapText="1"/>
    </xf>
    <xf numFmtId="49" fontId="13" fillId="0" borderId="3" xfId="3" applyNumberFormat="1" applyFont="1" applyFill="1" applyBorder="1" applyAlignment="1" applyProtection="1">
      <alignment vertical="center" wrapText="1"/>
    </xf>
    <xf numFmtId="49" fontId="13" fillId="0" borderId="4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49" fontId="13" fillId="0" borderId="7" xfId="3" applyNumberFormat="1" applyFont="1" applyFill="1" applyBorder="1" applyAlignment="1" applyProtection="1">
      <alignment vertical="center" wrapText="1"/>
    </xf>
    <xf numFmtId="49" fontId="13" fillId="0" borderId="0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10" xfId="3" applyNumberFormat="1" applyFont="1" applyFill="1" applyBorder="1" applyAlignment="1" applyProtection="1">
      <alignment vertical="center" wrapText="1"/>
    </xf>
    <xf numFmtId="49" fontId="13" fillId="0" borderId="11" xfId="3" applyNumberFormat="1" applyFont="1" applyFill="1" applyBorder="1" applyAlignment="1" applyProtection="1">
      <alignment vertical="center" wrapText="1"/>
    </xf>
    <xf numFmtId="49" fontId="13" fillId="0" borderId="12" xfId="3" applyNumberFormat="1" applyFont="1" applyFill="1" applyBorder="1" applyAlignment="1" applyProtection="1">
      <alignment vertical="center" wrapText="1"/>
    </xf>
    <xf numFmtId="0" fontId="18" fillId="0" borderId="14" xfId="3" applyFont="1" applyFill="1" applyBorder="1" applyAlignment="1" applyProtection="1">
      <alignment vertical="center" wrapText="1"/>
    </xf>
    <xf numFmtId="0" fontId="18" fillId="0" borderId="15" xfId="3" applyFont="1" applyFill="1" applyBorder="1" applyAlignment="1" applyProtection="1">
      <alignment vertical="center" wrapText="1"/>
    </xf>
    <xf numFmtId="0" fontId="18" fillId="0" borderId="16" xfId="3" applyFont="1" applyFill="1" applyBorder="1" applyAlignment="1" applyProtection="1">
      <alignment vertical="center" wrapText="1"/>
    </xf>
    <xf numFmtId="0" fontId="13" fillId="0" borderId="0" xfId="3" applyFont="1" applyFill="1" applyAlignment="1">
      <alignment horizontal="center" vertical="center" wrapText="1"/>
    </xf>
    <xf numFmtId="49" fontId="16" fillId="0" borderId="14" xfId="3" applyNumberFormat="1" applyFont="1" applyFill="1" applyBorder="1" applyAlignment="1" applyProtection="1">
      <alignment vertical="center" wrapText="1"/>
    </xf>
    <xf numFmtId="49" fontId="16" fillId="0" borderId="15" xfId="3" applyNumberFormat="1" applyFont="1" applyFill="1" applyBorder="1" applyAlignment="1" applyProtection="1">
      <alignment vertical="center" wrapText="1"/>
    </xf>
    <xf numFmtId="49" fontId="16" fillId="0" borderId="16" xfId="3" applyNumberFormat="1" applyFont="1" applyFill="1" applyBorder="1" applyAlignment="1" applyProtection="1">
      <alignment vertical="center" wrapText="1"/>
    </xf>
    <xf numFmtId="4" fontId="16" fillId="16" borderId="3" xfId="3" applyNumberFormat="1" applyFont="1" applyFill="1" applyBorder="1" applyAlignment="1">
      <alignment horizontal="center" vertical="center"/>
    </xf>
    <xf numFmtId="4" fontId="16" fillId="16" borderId="4" xfId="3" applyNumberFormat="1" applyFont="1" applyFill="1" applyBorder="1" applyAlignment="1">
      <alignment horizontal="center" vertical="center"/>
    </xf>
    <xf numFmtId="49" fontId="13" fillId="0" borderId="2" xfId="3" applyNumberFormat="1" applyFont="1" applyFill="1" applyBorder="1" applyAlignment="1" applyProtection="1">
      <alignment vertical="center" wrapText="1"/>
    </xf>
    <xf numFmtId="49" fontId="13" fillId="0" borderId="6" xfId="3" applyNumberFormat="1" applyFont="1" applyFill="1" applyBorder="1" applyAlignment="1" applyProtection="1">
      <alignment horizontal="center" vertical="center" textRotation="90" wrapText="1"/>
    </xf>
    <xf numFmtId="49" fontId="13" fillId="0" borderId="9" xfId="3" applyNumberFormat="1" applyFont="1" applyFill="1" applyBorder="1" applyAlignment="1" applyProtection="1">
      <alignment horizontal="center" vertical="center" textRotation="90" wrapText="1"/>
    </xf>
    <xf numFmtId="49" fontId="13" fillId="0" borderId="13" xfId="3" applyNumberFormat="1" applyFont="1" applyFill="1" applyBorder="1" applyAlignment="1" applyProtection="1">
      <alignment horizontal="center" vertical="center" textRotation="90" wrapText="1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6" fillId="0" borderId="14" xfId="3" applyFont="1" applyFill="1" applyBorder="1" applyAlignment="1" applyProtection="1">
      <alignment vertical="center" wrapText="1"/>
    </xf>
    <xf numFmtId="0" fontId="16" fillId="0" borderId="15" xfId="3" applyFont="1" applyFill="1" applyBorder="1" applyAlignment="1" applyProtection="1">
      <alignment vertical="center" wrapText="1"/>
    </xf>
    <xf numFmtId="0" fontId="16" fillId="0" borderId="16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15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49" fontId="18" fillId="0" borderId="3" xfId="3" applyNumberFormat="1" applyFont="1" applyFill="1" applyBorder="1" applyAlignment="1" applyProtection="1">
      <alignment vertical="center" wrapText="1"/>
    </xf>
    <xf numFmtId="49" fontId="18" fillId="0" borderId="4" xfId="3" applyNumberFormat="1" applyFont="1" applyFill="1" applyBorder="1" applyAlignment="1" applyProtection="1">
      <alignment vertical="center" wrapText="1"/>
    </xf>
    <xf numFmtId="49" fontId="18" fillId="0" borderId="5" xfId="3" applyNumberFormat="1" applyFont="1" applyFill="1" applyBorder="1" applyAlignment="1" applyProtection="1">
      <alignment vertical="center" wrapText="1"/>
    </xf>
    <xf numFmtId="49" fontId="18" fillId="0" borderId="10" xfId="3" applyNumberFormat="1" applyFont="1" applyFill="1" applyBorder="1" applyAlignment="1" applyProtection="1">
      <alignment vertical="center" wrapText="1"/>
    </xf>
    <xf numFmtId="49" fontId="18" fillId="0" borderId="11" xfId="3" applyNumberFormat="1" applyFont="1" applyFill="1" applyBorder="1" applyAlignment="1" applyProtection="1">
      <alignment vertical="center" wrapText="1"/>
    </xf>
    <xf numFmtId="49" fontId="18" fillId="0" borderId="12" xfId="3" applyNumberFormat="1" applyFont="1" applyFill="1" applyBorder="1" applyAlignment="1" applyProtection="1">
      <alignment vertical="center" wrapText="1"/>
    </xf>
    <xf numFmtId="0" fontId="13" fillId="0" borderId="14" xfId="3" applyNumberFormat="1" applyFont="1" applyFill="1" applyBorder="1" applyAlignment="1" applyProtection="1">
      <alignment vertical="center"/>
    </xf>
    <xf numFmtId="0" fontId="13" fillId="0" borderId="15" xfId="3" applyNumberFormat="1" applyFont="1" applyFill="1" applyBorder="1" applyAlignment="1" applyProtection="1">
      <alignment vertical="center"/>
    </xf>
    <xf numFmtId="0" fontId="13" fillId="0" borderId="16" xfId="3" applyNumberFormat="1" applyFont="1" applyFill="1" applyBorder="1" applyAlignment="1" applyProtection="1">
      <alignment vertical="center"/>
    </xf>
    <xf numFmtId="0" fontId="3" fillId="0" borderId="0" xfId="3" applyFont="1" applyFill="1" applyAlignment="1" applyProtection="1">
      <alignment horizontal="center" vertical="center" wrapText="1"/>
    </xf>
    <xf numFmtId="0" fontId="15" fillId="0" borderId="3" xfId="3" applyNumberFormat="1" applyFont="1" applyFill="1" applyBorder="1" applyAlignment="1" applyProtection="1">
      <alignment horizontal="center" vertical="center" wrapText="1"/>
    </xf>
    <xf numFmtId="0" fontId="15" fillId="0" borderId="4" xfId="3" applyNumberFormat="1" applyFont="1" applyFill="1" applyBorder="1" applyAlignment="1" applyProtection="1">
      <alignment horizontal="center" vertical="center" wrapText="1"/>
    </xf>
    <xf numFmtId="0" fontId="15" fillId="0" borderId="5" xfId="3" applyNumberFormat="1" applyFont="1" applyFill="1" applyBorder="1" applyAlignment="1" applyProtection="1">
      <alignment horizontal="center" vertical="center" wrapText="1"/>
    </xf>
    <xf numFmtId="0" fontId="15" fillId="0" borderId="7" xfId="3" applyNumberFormat="1" applyFont="1" applyFill="1" applyBorder="1" applyAlignment="1" applyProtection="1">
      <alignment horizontal="center" vertical="center" wrapText="1"/>
    </xf>
    <xf numFmtId="0" fontId="15" fillId="0" borderId="0" xfId="3" applyNumberFormat="1" applyFont="1" applyFill="1" applyBorder="1" applyAlignment="1" applyProtection="1">
      <alignment horizontal="center" vertical="center" wrapText="1"/>
    </xf>
    <xf numFmtId="0" fontId="15" fillId="0" borderId="8" xfId="3" applyNumberFormat="1" applyFont="1" applyFill="1" applyBorder="1" applyAlignment="1" applyProtection="1">
      <alignment horizontal="center" vertical="center" wrapText="1"/>
    </xf>
    <xf numFmtId="0" fontId="15" fillId="0" borderId="10" xfId="3" applyNumberFormat="1" applyFont="1" applyFill="1" applyBorder="1" applyAlignment="1" applyProtection="1">
      <alignment horizontal="center" vertical="center" wrapText="1"/>
    </xf>
    <xf numFmtId="0" fontId="15" fillId="0" borderId="11" xfId="3" applyNumberFormat="1" applyFont="1" applyFill="1" applyBorder="1" applyAlignment="1" applyProtection="1">
      <alignment horizontal="center" vertical="center" wrapText="1"/>
    </xf>
    <xf numFmtId="0" fontId="15" fillId="0" borderId="12" xfId="3" applyNumberFormat="1" applyFont="1" applyFill="1" applyBorder="1" applyAlignment="1" applyProtection="1">
      <alignment horizontal="center" vertical="center" wrapText="1"/>
    </xf>
    <xf numFmtId="0" fontId="15" fillId="0" borderId="2" xfId="3" applyNumberFormat="1" applyFont="1" applyFill="1" applyBorder="1" applyAlignment="1" applyProtection="1">
      <alignment horizontal="center" vertical="center" wrapText="1"/>
    </xf>
    <xf numFmtId="0" fontId="15" fillId="0" borderId="6" xfId="3" applyNumberFormat="1" applyFont="1" applyFill="1" applyBorder="1" applyAlignment="1" applyProtection="1">
      <alignment horizontal="center" vertical="center" wrapText="1"/>
    </xf>
    <xf numFmtId="0" fontId="15" fillId="0" borderId="9" xfId="3" applyNumberFormat="1" applyFont="1" applyFill="1" applyBorder="1" applyAlignment="1" applyProtection="1">
      <alignment horizontal="center" vertical="center" wrapText="1"/>
    </xf>
    <xf numFmtId="0" fontId="15" fillId="0" borderId="13" xfId="3" applyNumberFormat="1" applyFont="1" applyFill="1" applyBorder="1" applyAlignment="1" applyProtection="1">
      <alignment horizontal="center" vertical="center" wrapText="1"/>
    </xf>
    <xf numFmtId="4" fontId="15" fillId="0" borderId="2" xfId="3" applyNumberFormat="1" applyFont="1" applyFill="1" applyBorder="1" applyAlignment="1" applyProtection="1">
      <alignment horizontal="center" vertical="center" wrapText="1"/>
    </xf>
    <xf numFmtId="4" fontId="16" fillId="0" borderId="32" xfId="3" applyNumberFormat="1" applyFont="1" applyFill="1" applyBorder="1" applyAlignment="1">
      <alignment horizontal="center" vertical="top" wrapText="1"/>
    </xf>
    <xf numFmtId="4" fontId="16" fillId="0" borderId="9" xfId="3" applyNumberFormat="1" applyFont="1" applyFill="1" applyBorder="1" applyAlignment="1">
      <alignment horizontal="center" vertical="top" wrapText="1"/>
    </xf>
    <xf numFmtId="4" fontId="16" fillId="0" borderId="35" xfId="3" applyNumberFormat="1" applyFont="1" applyFill="1" applyBorder="1" applyAlignment="1">
      <alignment horizontal="center" vertical="top" wrapText="1"/>
    </xf>
    <xf numFmtId="170" fontId="13" fillId="0" borderId="32" xfId="2" applyNumberFormat="1" applyFont="1" applyFill="1" applyBorder="1" applyAlignment="1">
      <alignment horizontal="center" vertical="top" wrapText="1"/>
    </xf>
    <xf numFmtId="170" fontId="13" fillId="0" borderId="9" xfId="2" applyNumberFormat="1" applyFont="1" applyFill="1" applyBorder="1" applyAlignment="1">
      <alignment horizontal="center" vertical="top" wrapText="1"/>
    </xf>
    <xf numFmtId="170" fontId="13" fillId="0" borderId="35" xfId="2" applyNumberFormat="1" applyFont="1" applyFill="1" applyBorder="1" applyAlignment="1">
      <alignment horizontal="center" vertical="top" wrapText="1"/>
    </xf>
    <xf numFmtId="49" fontId="13" fillId="0" borderId="33" xfId="3" applyNumberFormat="1" applyFont="1" applyBorder="1" applyAlignment="1">
      <alignment horizontal="left" vertical="center" wrapText="1"/>
    </xf>
    <xf numFmtId="0" fontId="16" fillId="0" borderId="24" xfId="3" applyFont="1" applyFill="1" applyBorder="1" applyAlignment="1">
      <alignment horizontal="center" vertical="center" wrapText="1"/>
    </xf>
    <xf numFmtId="0" fontId="16" fillId="0" borderId="19" xfId="3" applyFont="1" applyFill="1" applyBorder="1" applyAlignment="1">
      <alignment horizontal="center" vertical="center" wrapText="1"/>
    </xf>
    <xf numFmtId="0" fontId="16" fillId="0" borderId="18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49" fontId="13" fillId="0" borderId="17" xfId="3" applyNumberFormat="1" applyFont="1" applyBorder="1" applyAlignment="1">
      <alignment horizontal="center" vertical="center" wrapText="1"/>
    </xf>
    <xf numFmtId="49" fontId="13" fillId="0" borderId="25" xfId="3" applyNumberFormat="1" applyFont="1" applyBorder="1" applyAlignment="1">
      <alignment horizontal="center" vertical="center" wrapText="1"/>
    </xf>
    <xf numFmtId="49" fontId="13" fillId="0" borderId="18" xfId="3" applyNumberFormat="1" applyFont="1" applyBorder="1" applyAlignment="1">
      <alignment horizontal="center" vertical="center" wrapText="1"/>
    </xf>
    <xf numFmtId="49" fontId="13" fillId="0" borderId="26" xfId="3" applyNumberFormat="1" applyFont="1" applyBorder="1" applyAlignment="1">
      <alignment horizontal="center" vertical="center" wrapText="1"/>
    </xf>
    <xf numFmtId="0" fontId="16" fillId="0" borderId="17" xfId="3" applyFont="1" applyFill="1" applyBorder="1" applyAlignment="1">
      <alignment horizontal="center" vertical="center" wrapText="1"/>
    </xf>
    <xf numFmtId="0" fontId="16" fillId="0" borderId="20" xfId="3" applyFont="1" applyFill="1" applyBorder="1" applyAlignment="1">
      <alignment horizontal="center" vertical="center" wrapText="1"/>
    </xf>
    <xf numFmtId="0" fontId="16" fillId="0" borderId="21" xfId="3" applyFont="1" applyFill="1" applyBorder="1" applyAlignment="1">
      <alignment horizontal="center" vertical="center" wrapText="1"/>
    </xf>
    <xf numFmtId="0" fontId="16" fillId="0" borderId="22" xfId="3" applyFont="1" applyFill="1" applyBorder="1" applyAlignment="1">
      <alignment horizontal="center" vertical="center" wrapText="1"/>
    </xf>
    <xf numFmtId="0" fontId="16" fillId="0" borderId="23" xfId="3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245">
    <cellStyle name="20% - Акцент1 2" xfId="6"/>
    <cellStyle name="20% - Акцент1 3" xfId="7"/>
    <cellStyle name="20% - Акцент2 2" xfId="8"/>
    <cellStyle name="20% - Акцент2 3" xfId="9"/>
    <cellStyle name="20% - Акцент3 2" xfId="10"/>
    <cellStyle name="20% - Акцент3 3" xfId="11"/>
    <cellStyle name="20% - Акцент4 2" xfId="12"/>
    <cellStyle name="20% - Акцент4 3" xfId="13"/>
    <cellStyle name="20% - Акцент5 2" xfId="14"/>
    <cellStyle name="20% - Акцент5 3" xfId="15"/>
    <cellStyle name="20% - Акцент6 2" xfId="16"/>
    <cellStyle name="20% - Акцент6 3" xfId="17"/>
    <cellStyle name="40% - Акцент1 2" xfId="18"/>
    <cellStyle name="40% - Акцент1 3" xfId="19"/>
    <cellStyle name="40% - Акцент2 2" xfId="20"/>
    <cellStyle name="40% - Акцент2 3" xfId="21"/>
    <cellStyle name="40% - Акцент3 2" xfId="22"/>
    <cellStyle name="40% - Акцент3 3" xfId="23"/>
    <cellStyle name="40% - Акцент4 2" xfId="24"/>
    <cellStyle name="40% - Акцент4 3" xfId="25"/>
    <cellStyle name="40% - Акцент5 2" xfId="26"/>
    <cellStyle name="40% - Акцент5 3" xfId="27"/>
    <cellStyle name="40% - Акцент6 2" xfId="28"/>
    <cellStyle name="40% - Акцент6 3" xfId="29"/>
    <cellStyle name="60% - Акцент1 2" xfId="30"/>
    <cellStyle name="60% - Акцент2 2" xfId="31"/>
    <cellStyle name="60% - Акцент3 2" xfId="32"/>
    <cellStyle name="60% - Акцент4 2" xfId="33"/>
    <cellStyle name="60% - Акцент5 2" xfId="34"/>
    <cellStyle name="60% - Акцент6 2" xfId="35"/>
    <cellStyle name="Normal_Sheet1" xfId="36"/>
    <cellStyle name="S0" xfId="37"/>
    <cellStyle name="S1" xfId="38"/>
    <cellStyle name="S10" xfId="39"/>
    <cellStyle name="S2" xfId="40"/>
    <cellStyle name="S3" xfId="41"/>
    <cellStyle name="S4" xfId="42"/>
    <cellStyle name="S5" xfId="43"/>
    <cellStyle name="S6" xfId="44"/>
    <cellStyle name="S7" xfId="45"/>
    <cellStyle name="S8" xfId="46"/>
    <cellStyle name="S9" xfId="47"/>
    <cellStyle name="Акцент1 2" xfId="48"/>
    <cellStyle name="Акцент2 2" xfId="49"/>
    <cellStyle name="Акцент3 2" xfId="50"/>
    <cellStyle name="Акцент4 2" xfId="51"/>
    <cellStyle name="Акцент5 2" xfId="52"/>
    <cellStyle name="Акцент6 2" xfId="53"/>
    <cellStyle name="Ввод  2" xfId="54"/>
    <cellStyle name="Вывод 2" xfId="55"/>
    <cellStyle name="Вычисление 2" xfId="56"/>
    <cellStyle name="Денежный 2" xfId="57"/>
    <cellStyle name="Денежный 2 2" xfId="58"/>
    <cellStyle name="Денежный 2 3" xfId="59"/>
    <cellStyle name="Денежный 2 4" xfId="60"/>
    <cellStyle name="Денежный 2 5" xfId="61"/>
    <cellStyle name="Денежный 3" xfId="62"/>
    <cellStyle name="Заголовок 1 2" xfId="63"/>
    <cellStyle name="Заголовок 2 2" xfId="64"/>
    <cellStyle name="Заголовок 3 2" xfId="65"/>
    <cellStyle name="Заголовок 4 2" xfId="66"/>
    <cellStyle name="Итог 2" xfId="67"/>
    <cellStyle name="Контрольная ячейка 2" xfId="68"/>
    <cellStyle name="Название 2" xfId="69"/>
    <cellStyle name="Нейтральный 2" xfId="70"/>
    <cellStyle name="Обычный" xfId="0" builtinId="0"/>
    <cellStyle name="Обычный 10" xfId="71"/>
    <cellStyle name="Обычный 11" xfId="72"/>
    <cellStyle name="Обычный 12" xfId="73"/>
    <cellStyle name="Обычный 13" xfId="74"/>
    <cellStyle name="Обычный 14" xfId="75"/>
    <cellStyle name="Обычный 14 2" xfId="76"/>
    <cellStyle name="Обычный 15" xfId="77"/>
    <cellStyle name="Обычный 16" xfId="78"/>
    <cellStyle name="Обычный 17" xfId="79"/>
    <cellStyle name="Обычный 18" xfId="80"/>
    <cellStyle name="Обычный 19" xfId="81"/>
    <cellStyle name="Обычный 2" xfId="82"/>
    <cellStyle name="Обычный 2 10" xfId="83"/>
    <cellStyle name="Обычный 2 11" xfId="84"/>
    <cellStyle name="Обычный 2 2" xfId="85"/>
    <cellStyle name="Обычный 2 2 2" xfId="86"/>
    <cellStyle name="Обычный 2 2 2 2" xfId="87"/>
    <cellStyle name="Обычный 2 2 2 3" xfId="88"/>
    <cellStyle name="Обычный 2 2 2 4" xfId="89"/>
    <cellStyle name="Обычный 2 2 2 5" xfId="90"/>
    <cellStyle name="Обычный 2 2 3" xfId="91"/>
    <cellStyle name="Обычный 2 2 4" xfId="92"/>
    <cellStyle name="Обычный 2 2 5" xfId="93"/>
    <cellStyle name="Обычный 2 3" xfId="3"/>
    <cellStyle name="Обычный 2 3 2" xfId="94"/>
    <cellStyle name="Обычный 2 3 3 2" xfId="95"/>
    <cellStyle name="Обычный 2 4" xfId="96"/>
    <cellStyle name="Обычный 2 4 2" xfId="97"/>
    <cellStyle name="Обычный 2 5" xfId="98"/>
    <cellStyle name="Обычный 2 5 2" xfId="99"/>
    <cellStyle name="Обычный 2 5 3" xfId="100"/>
    <cellStyle name="Обычный 2 5 4" xfId="101"/>
    <cellStyle name="Обычный 2 5 5" xfId="102"/>
    <cellStyle name="Обычный 2 6" xfId="103"/>
    <cellStyle name="Обычный 2 7" xfId="104"/>
    <cellStyle name="Обычный 2 8" xfId="105"/>
    <cellStyle name="Обычный 2 9" xfId="106"/>
    <cellStyle name="Обычный 2_ИТОГ Заявка п" xfId="107"/>
    <cellStyle name="Обычный 20" xfId="108"/>
    <cellStyle name="Обычный 21" xfId="109"/>
    <cellStyle name="Обычный 22" xfId="110"/>
    <cellStyle name="Обычный 23" xfId="111"/>
    <cellStyle name="Обычный 24" xfId="112"/>
    <cellStyle name="Обычный 25" xfId="113"/>
    <cellStyle name="Обычный 26" xfId="114"/>
    <cellStyle name="Обычный 27" xfId="115"/>
    <cellStyle name="Обычный 28" xfId="116"/>
    <cellStyle name="Обычный 29" xfId="117"/>
    <cellStyle name="Обычный 3" xfId="4"/>
    <cellStyle name="Обычный 3 2" xfId="118"/>
    <cellStyle name="Обычный 3 3" xfId="119"/>
    <cellStyle name="Обычный 3 4" xfId="120"/>
    <cellStyle name="Обычный 3 4 2" xfId="121"/>
    <cellStyle name="Обычный 3 5" xfId="122"/>
    <cellStyle name="Обычный 30" xfId="123"/>
    <cellStyle name="Обычный 31" xfId="124"/>
    <cellStyle name="Обычный 32" xfId="125"/>
    <cellStyle name="Обычный 33" xfId="126"/>
    <cellStyle name="Обычный 34" xfId="127"/>
    <cellStyle name="Обычный 35" xfId="128"/>
    <cellStyle name="Обычный 36" xfId="129"/>
    <cellStyle name="Обычный 37" xfId="130"/>
    <cellStyle name="Обычный 38" xfId="131"/>
    <cellStyle name="Обычный 38 2" xfId="132"/>
    <cellStyle name="Обычный 39" xfId="133"/>
    <cellStyle name="Обычный 4" xfId="134"/>
    <cellStyle name="Обычный 4 2" xfId="135"/>
    <cellStyle name="Обычный 4 2 2" xfId="136"/>
    <cellStyle name="Обычный 4 2 3" xfId="137"/>
    <cellStyle name="Обычный 4 2 4" xfId="138"/>
    <cellStyle name="Обычный 4 2 5" xfId="139"/>
    <cellStyle name="Обычный 4 3" xfId="140"/>
    <cellStyle name="Обычный 4 4" xfId="141"/>
    <cellStyle name="Обычный 4 5" xfId="142"/>
    <cellStyle name="Обычный 4_Итоги модернизации 16.01.2011 (v.8)" xfId="143"/>
    <cellStyle name="Обычный 40" xfId="144"/>
    <cellStyle name="Обычный 41" xfId="145"/>
    <cellStyle name="Обычный 42" xfId="146"/>
    <cellStyle name="Обычный 43" xfId="147"/>
    <cellStyle name="Обычный 44" xfId="148"/>
    <cellStyle name="Обычный 45" xfId="149"/>
    <cellStyle name="Обычный 46" xfId="150"/>
    <cellStyle name="Обычный 47" xfId="151"/>
    <cellStyle name="Обычный 48" xfId="152"/>
    <cellStyle name="Обычный 49" xfId="153"/>
    <cellStyle name="Обычный 5" xfId="154"/>
    <cellStyle name="Обычный 5 2" xfId="155"/>
    <cellStyle name="Обычный 5 3" xfId="156"/>
    <cellStyle name="Обычный 5 4" xfId="157"/>
    <cellStyle name="Обычный 5 5" xfId="158"/>
    <cellStyle name="Обычный 50" xfId="159"/>
    <cellStyle name="Обычный 51" xfId="160"/>
    <cellStyle name="Обычный 52" xfId="161"/>
    <cellStyle name="Обычный 53" xfId="162"/>
    <cellStyle name="Обычный 54" xfId="163"/>
    <cellStyle name="Обычный 55" xfId="164"/>
    <cellStyle name="Обычный 56" xfId="165"/>
    <cellStyle name="Обычный 57" xfId="166"/>
    <cellStyle name="Обычный 58" xfId="167"/>
    <cellStyle name="Обычный 59" xfId="168"/>
    <cellStyle name="Обычный 6" xfId="169"/>
    <cellStyle name="Обычный 6 2" xfId="170"/>
    <cellStyle name="Обычный 6 2 2" xfId="171"/>
    <cellStyle name="Обычный 60" xfId="172"/>
    <cellStyle name="Обычный 61" xfId="173"/>
    <cellStyle name="Обычный 62" xfId="174"/>
    <cellStyle name="Обычный 63" xfId="175"/>
    <cellStyle name="Обычный 64" xfId="176"/>
    <cellStyle name="Обычный 65" xfId="177"/>
    <cellStyle name="Обычный 66" xfId="178"/>
    <cellStyle name="Обычный 67" xfId="179"/>
    <cellStyle name="Обычный 68" xfId="180"/>
    <cellStyle name="Обычный 69" xfId="181"/>
    <cellStyle name="Обычный 69 2" xfId="182"/>
    <cellStyle name="Обычный 7" xfId="183"/>
    <cellStyle name="Обычный 70" xfId="184"/>
    <cellStyle name="Обычный 71" xfId="185"/>
    <cellStyle name="Обычный 72" xfId="186"/>
    <cellStyle name="Обычный 73" xfId="187"/>
    <cellStyle name="Обычный 73 2" xfId="188"/>
    <cellStyle name="Обычный 73 3" xfId="189"/>
    <cellStyle name="Обычный 74" xfId="190"/>
    <cellStyle name="Обычный 75" xfId="191"/>
    <cellStyle name="Обычный 76" xfId="5"/>
    <cellStyle name="Обычный 8" xfId="192"/>
    <cellStyle name="Обычный 9" xfId="193"/>
    <cellStyle name="Плохой 2" xfId="194"/>
    <cellStyle name="Пояснение 2" xfId="195"/>
    <cellStyle name="Примечание 2" xfId="196"/>
    <cellStyle name="Примечание 3" xfId="197"/>
    <cellStyle name="Примечание 4" xfId="198"/>
    <cellStyle name="Примечание 5" xfId="199"/>
    <cellStyle name="Процентный" xfId="2" builtinId="5"/>
    <cellStyle name="Процентный 2" xfId="200"/>
    <cellStyle name="Процентный 2 2" xfId="201"/>
    <cellStyle name="Процентный 3" xfId="202"/>
    <cellStyle name="Процентный 4" xfId="203"/>
    <cellStyle name="Процентный 5" xfId="204"/>
    <cellStyle name="Процентный 6" xfId="205"/>
    <cellStyle name="Процентный 7" xfId="206"/>
    <cellStyle name="Процентный 8" xfId="207"/>
    <cellStyle name="Связанная ячейка 2" xfId="208"/>
    <cellStyle name="Стиль 1" xfId="209"/>
    <cellStyle name="Текст предупреждения 2" xfId="210"/>
    <cellStyle name="Тысячи [0]_перечис.11" xfId="211"/>
    <cellStyle name="Тысячи_перечис.11" xfId="212"/>
    <cellStyle name="Финансовый" xfId="1" builtinId="3"/>
    <cellStyle name="Финансовый [0] 2" xfId="213"/>
    <cellStyle name="Финансовый [0] 2 2" xfId="214"/>
    <cellStyle name="Финансовый [0] 3" xfId="215"/>
    <cellStyle name="Финансовый [0] 4" xfId="216"/>
    <cellStyle name="Финансовый 10" xfId="217"/>
    <cellStyle name="Финансовый 11" xfId="218"/>
    <cellStyle name="Финансовый 12" xfId="219"/>
    <cellStyle name="Финансовый 12 2" xfId="220"/>
    <cellStyle name="Финансовый 2" xfId="221"/>
    <cellStyle name="Финансовый 2 2" xfId="222"/>
    <cellStyle name="Финансовый 2 2 2" xfId="223"/>
    <cellStyle name="Финансовый 2 2 2 2" xfId="224"/>
    <cellStyle name="Финансовый 2 2 2 3" xfId="225"/>
    <cellStyle name="Финансовый 2 2 2 4" xfId="226"/>
    <cellStyle name="Финансовый 2 2 2 5" xfId="227"/>
    <cellStyle name="Финансовый 2 2 3" xfId="228"/>
    <cellStyle name="Финансовый 2 2 4" xfId="229"/>
    <cellStyle name="Финансовый 2 2 5" xfId="230"/>
    <cellStyle name="Финансовый 2 3" xfId="231"/>
    <cellStyle name="Финансовый 2 4" xfId="232"/>
    <cellStyle name="Финансовый 2 5" xfId="233"/>
    <cellStyle name="Финансовый 2 6" xfId="234"/>
    <cellStyle name="Финансовый 3" xfId="235"/>
    <cellStyle name="Финансовый 3 2" xfId="236"/>
    <cellStyle name="Финансовый 3 2 2" xfId="237"/>
    <cellStyle name="Финансовый 4" xfId="238"/>
    <cellStyle name="Финансовый 5" xfId="239"/>
    <cellStyle name="Финансовый 6" xfId="240"/>
    <cellStyle name="Финансовый 7" xfId="241"/>
    <cellStyle name="Финансовый 8" xfId="242"/>
    <cellStyle name="Финансовый 9" xfId="243"/>
    <cellStyle name="Хороший 2" xfId="2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GR\&#1043;&#1054;&#1051;_&#1052;&#1048;&#1043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RF\GOL_BRA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i\AppData\Local\Microsoft\Windows\INetCache\Content.Outlook\CTQVE5Y2\&#1087;&#1088;&#1086;&#1077;&#1082;&#1090;%20&#1058;&#1055;%20&#1054;&#1052;&#1057;%202016%20(26350,79)%20&#1087;&#1086;%20&#1056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1"/>
      <sheetName val="Лист2"/>
      <sheetName val="Лист3"/>
      <sheetName val="НИВО1"/>
      <sheetName val="Лист9"/>
      <sheetName val="НИВО2.3"/>
      <sheetName val="Лист6"/>
      <sheetName val="Лист5"/>
      <sheetName val="НИВО2.2"/>
      <sheetName val="НИВО2.1"/>
      <sheetName val="ВХ_ФАЙЛ"/>
      <sheetName val="НИВО2.4.1"/>
      <sheetName val="НИВО0"/>
      <sheetName val="ПАРАМ"/>
      <sheetName val="ПРОТОКОЛ"/>
      <sheetName val="Лист4"/>
      <sheetName val="Лист8"/>
      <sheetName val="Лист1"/>
      <sheetName val="Лист90"/>
      <sheetName val="ОБЛ_НЕ"/>
      <sheetName val="СПИС_ОБ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1"/>
      <sheetName val="НИВО0"/>
      <sheetName val="НИВО1"/>
      <sheetName val="НИВО2.2"/>
      <sheetName val="НИВО2.3"/>
      <sheetName val="НИВО2.4"/>
      <sheetName val="НИВО2.4.1"/>
      <sheetName val="Лист8"/>
      <sheetName val="Лист2"/>
      <sheetName val="Лист1"/>
      <sheetName val="Лист6"/>
      <sheetName val="Лист5"/>
      <sheetName val="Лист4"/>
      <sheetName val="Макрос16"/>
      <sheetName val="Макрос15"/>
      <sheetName val="Макрос14"/>
      <sheetName val="Макрос13"/>
      <sheetName val="Макрос12"/>
      <sheetName val="Макрос11"/>
      <sheetName val="Макрос10"/>
      <sheetName val="Макрос9"/>
      <sheetName val="Макрос8"/>
      <sheetName val="Макрос7"/>
      <sheetName val="Макрос6"/>
      <sheetName val="Макрос5"/>
      <sheetName val="Макрос4"/>
      <sheetName val="Макрос3"/>
      <sheetName val="Макрос2"/>
      <sheetName val="Макрос1"/>
      <sheetName val="ОБЛ_НЕ"/>
      <sheetName val="ВХ_ФАЙЛ"/>
      <sheetName val="ВЫХОД_К83"/>
      <sheetName val="ВЫХОД_К81"/>
      <sheetName val="ВЫХОД_Б73"/>
      <sheetName val="ВЫХОД_Б72"/>
      <sheetName val="ВЫЧИСЛ"/>
      <sheetName val="ВХОД"/>
      <sheetName val="СПИС_ОБ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едер"/>
      <sheetName val="числ"/>
      <sheetName val="бюджет"/>
      <sheetName val="Поликлиника"/>
      <sheetName val="Днев стац"/>
      <sheetName val="Стационар"/>
      <sheetName val="Скорая"/>
      <sheetName val="расчет скорая"/>
      <sheetName val="СВОДы"/>
      <sheetName val="ИФ утв "/>
      <sheetName val="УФ"/>
      <sheetName val="расчет 2015-2016"/>
      <sheetName val="УС"/>
      <sheetName val="УС утв"/>
      <sheetName val="нормативы"/>
      <sheetName val="стоимость"/>
      <sheetName val="затратоемкость"/>
      <sheetName val="профили (приказ)"/>
      <sheetName val="свод для МЗ"/>
      <sheetName val="стац"/>
      <sheetName val="КСГ"/>
      <sheetName val="апп"/>
      <sheetName val="УС2015 (Дуденко)"/>
    </sheetNames>
    <sheetDataSet>
      <sheetData sheetId="0"/>
      <sheetData sheetId="1">
        <row r="8">
          <cell r="B8">
            <v>2782056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F26"/>
  <sheetViews>
    <sheetView zoomScale="85" zoomScaleNormal="85" workbookViewId="0">
      <selection sqref="A1:D26"/>
    </sheetView>
  </sheetViews>
  <sheetFormatPr defaultRowHeight="15" x14ac:dyDescent="0.25"/>
  <cols>
    <col min="1" max="1" width="62" style="2" customWidth="1"/>
    <col min="2" max="2" width="11.140625" style="2" customWidth="1"/>
    <col min="3" max="3" width="18.7109375" style="22" customWidth="1"/>
    <col min="4" max="4" width="19.140625" style="2" customWidth="1"/>
    <col min="5" max="5" width="19.42578125" style="2" customWidth="1"/>
    <col min="6" max="6" width="21" style="2" customWidth="1"/>
    <col min="7" max="256" width="9.140625" style="2"/>
    <col min="257" max="257" width="55.5703125" style="2" customWidth="1"/>
    <col min="258" max="258" width="6.85546875" style="2" customWidth="1"/>
    <col min="259" max="259" width="16.7109375" style="2" customWidth="1"/>
    <col min="260" max="260" width="19.140625" style="2" customWidth="1"/>
    <col min="261" max="261" width="19.42578125" style="2" customWidth="1"/>
    <col min="262" max="262" width="21" style="2" customWidth="1"/>
    <col min="263" max="512" width="9.140625" style="2"/>
    <col min="513" max="513" width="55.5703125" style="2" customWidth="1"/>
    <col min="514" max="514" width="6.85546875" style="2" customWidth="1"/>
    <col min="515" max="515" width="16.7109375" style="2" customWidth="1"/>
    <col min="516" max="516" width="19.140625" style="2" customWidth="1"/>
    <col min="517" max="517" width="19.42578125" style="2" customWidth="1"/>
    <col min="518" max="518" width="21" style="2" customWidth="1"/>
    <col min="519" max="768" width="9.140625" style="2"/>
    <col min="769" max="769" width="55.5703125" style="2" customWidth="1"/>
    <col min="770" max="770" width="6.85546875" style="2" customWidth="1"/>
    <col min="771" max="771" width="16.7109375" style="2" customWidth="1"/>
    <col min="772" max="772" width="19.140625" style="2" customWidth="1"/>
    <col min="773" max="773" width="19.42578125" style="2" customWidth="1"/>
    <col min="774" max="774" width="21" style="2" customWidth="1"/>
    <col min="775" max="1024" width="9.140625" style="2"/>
    <col min="1025" max="1025" width="55.5703125" style="2" customWidth="1"/>
    <col min="1026" max="1026" width="6.85546875" style="2" customWidth="1"/>
    <col min="1027" max="1027" width="16.7109375" style="2" customWidth="1"/>
    <col min="1028" max="1028" width="19.140625" style="2" customWidth="1"/>
    <col min="1029" max="1029" width="19.42578125" style="2" customWidth="1"/>
    <col min="1030" max="1030" width="21" style="2" customWidth="1"/>
    <col min="1031" max="1280" width="9.140625" style="2"/>
    <col min="1281" max="1281" width="55.5703125" style="2" customWidth="1"/>
    <col min="1282" max="1282" width="6.85546875" style="2" customWidth="1"/>
    <col min="1283" max="1283" width="16.7109375" style="2" customWidth="1"/>
    <col min="1284" max="1284" width="19.140625" style="2" customWidth="1"/>
    <col min="1285" max="1285" width="19.42578125" style="2" customWidth="1"/>
    <col min="1286" max="1286" width="21" style="2" customWidth="1"/>
    <col min="1287" max="1536" width="9.140625" style="2"/>
    <col min="1537" max="1537" width="55.5703125" style="2" customWidth="1"/>
    <col min="1538" max="1538" width="6.85546875" style="2" customWidth="1"/>
    <col min="1539" max="1539" width="16.7109375" style="2" customWidth="1"/>
    <col min="1540" max="1540" width="19.140625" style="2" customWidth="1"/>
    <col min="1541" max="1541" width="19.42578125" style="2" customWidth="1"/>
    <col min="1542" max="1542" width="21" style="2" customWidth="1"/>
    <col min="1543" max="1792" width="9.140625" style="2"/>
    <col min="1793" max="1793" width="55.5703125" style="2" customWidth="1"/>
    <col min="1794" max="1794" width="6.85546875" style="2" customWidth="1"/>
    <col min="1795" max="1795" width="16.7109375" style="2" customWidth="1"/>
    <col min="1796" max="1796" width="19.140625" style="2" customWidth="1"/>
    <col min="1797" max="1797" width="19.42578125" style="2" customWidth="1"/>
    <col min="1798" max="1798" width="21" style="2" customWidth="1"/>
    <col min="1799" max="2048" width="9.140625" style="2"/>
    <col min="2049" max="2049" width="55.5703125" style="2" customWidth="1"/>
    <col min="2050" max="2050" width="6.85546875" style="2" customWidth="1"/>
    <col min="2051" max="2051" width="16.7109375" style="2" customWidth="1"/>
    <col min="2052" max="2052" width="19.140625" style="2" customWidth="1"/>
    <col min="2053" max="2053" width="19.42578125" style="2" customWidth="1"/>
    <col min="2054" max="2054" width="21" style="2" customWidth="1"/>
    <col min="2055" max="2304" width="9.140625" style="2"/>
    <col min="2305" max="2305" width="55.5703125" style="2" customWidth="1"/>
    <col min="2306" max="2306" width="6.85546875" style="2" customWidth="1"/>
    <col min="2307" max="2307" width="16.7109375" style="2" customWidth="1"/>
    <col min="2308" max="2308" width="19.140625" style="2" customWidth="1"/>
    <col min="2309" max="2309" width="19.42578125" style="2" customWidth="1"/>
    <col min="2310" max="2310" width="21" style="2" customWidth="1"/>
    <col min="2311" max="2560" width="9.140625" style="2"/>
    <col min="2561" max="2561" width="55.5703125" style="2" customWidth="1"/>
    <col min="2562" max="2562" width="6.85546875" style="2" customWidth="1"/>
    <col min="2563" max="2563" width="16.7109375" style="2" customWidth="1"/>
    <col min="2564" max="2564" width="19.140625" style="2" customWidth="1"/>
    <col min="2565" max="2565" width="19.42578125" style="2" customWidth="1"/>
    <col min="2566" max="2566" width="21" style="2" customWidth="1"/>
    <col min="2567" max="2816" width="9.140625" style="2"/>
    <col min="2817" max="2817" width="55.5703125" style="2" customWidth="1"/>
    <col min="2818" max="2818" width="6.85546875" style="2" customWidth="1"/>
    <col min="2819" max="2819" width="16.7109375" style="2" customWidth="1"/>
    <col min="2820" max="2820" width="19.140625" style="2" customWidth="1"/>
    <col min="2821" max="2821" width="19.42578125" style="2" customWidth="1"/>
    <col min="2822" max="2822" width="21" style="2" customWidth="1"/>
    <col min="2823" max="3072" width="9.140625" style="2"/>
    <col min="3073" max="3073" width="55.5703125" style="2" customWidth="1"/>
    <col min="3074" max="3074" width="6.85546875" style="2" customWidth="1"/>
    <col min="3075" max="3075" width="16.7109375" style="2" customWidth="1"/>
    <col min="3076" max="3076" width="19.140625" style="2" customWidth="1"/>
    <col min="3077" max="3077" width="19.42578125" style="2" customWidth="1"/>
    <col min="3078" max="3078" width="21" style="2" customWidth="1"/>
    <col min="3079" max="3328" width="9.140625" style="2"/>
    <col min="3329" max="3329" width="55.5703125" style="2" customWidth="1"/>
    <col min="3330" max="3330" width="6.85546875" style="2" customWidth="1"/>
    <col min="3331" max="3331" width="16.7109375" style="2" customWidth="1"/>
    <col min="3332" max="3332" width="19.140625" style="2" customWidth="1"/>
    <col min="3333" max="3333" width="19.42578125" style="2" customWidth="1"/>
    <col min="3334" max="3334" width="21" style="2" customWidth="1"/>
    <col min="3335" max="3584" width="9.140625" style="2"/>
    <col min="3585" max="3585" width="55.5703125" style="2" customWidth="1"/>
    <col min="3586" max="3586" width="6.85546875" style="2" customWidth="1"/>
    <col min="3587" max="3587" width="16.7109375" style="2" customWidth="1"/>
    <col min="3588" max="3588" width="19.140625" style="2" customWidth="1"/>
    <col min="3589" max="3589" width="19.42578125" style="2" customWidth="1"/>
    <col min="3590" max="3590" width="21" style="2" customWidth="1"/>
    <col min="3591" max="3840" width="9.140625" style="2"/>
    <col min="3841" max="3841" width="55.5703125" style="2" customWidth="1"/>
    <col min="3842" max="3842" width="6.85546875" style="2" customWidth="1"/>
    <col min="3843" max="3843" width="16.7109375" style="2" customWidth="1"/>
    <col min="3844" max="3844" width="19.140625" style="2" customWidth="1"/>
    <col min="3845" max="3845" width="19.42578125" style="2" customWidth="1"/>
    <col min="3846" max="3846" width="21" style="2" customWidth="1"/>
    <col min="3847" max="4096" width="9.140625" style="2"/>
    <col min="4097" max="4097" width="55.5703125" style="2" customWidth="1"/>
    <col min="4098" max="4098" width="6.85546875" style="2" customWidth="1"/>
    <col min="4099" max="4099" width="16.7109375" style="2" customWidth="1"/>
    <col min="4100" max="4100" width="19.140625" style="2" customWidth="1"/>
    <col min="4101" max="4101" width="19.42578125" style="2" customWidth="1"/>
    <col min="4102" max="4102" width="21" style="2" customWidth="1"/>
    <col min="4103" max="4352" width="9.140625" style="2"/>
    <col min="4353" max="4353" width="55.5703125" style="2" customWidth="1"/>
    <col min="4354" max="4354" width="6.85546875" style="2" customWidth="1"/>
    <col min="4355" max="4355" width="16.7109375" style="2" customWidth="1"/>
    <col min="4356" max="4356" width="19.140625" style="2" customWidth="1"/>
    <col min="4357" max="4357" width="19.42578125" style="2" customWidth="1"/>
    <col min="4358" max="4358" width="21" style="2" customWidth="1"/>
    <col min="4359" max="4608" width="9.140625" style="2"/>
    <col min="4609" max="4609" width="55.5703125" style="2" customWidth="1"/>
    <col min="4610" max="4610" width="6.85546875" style="2" customWidth="1"/>
    <col min="4611" max="4611" width="16.7109375" style="2" customWidth="1"/>
    <col min="4612" max="4612" width="19.140625" style="2" customWidth="1"/>
    <col min="4613" max="4613" width="19.42578125" style="2" customWidth="1"/>
    <col min="4614" max="4614" width="21" style="2" customWidth="1"/>
    <col min="4615" max="4864" width="9.140625" style="2"/>
    <col min="4865" max="4865" width="55.5703125" style="2" customWidth="1"/>
    <col min="4866" max="4866" width="6.85546875" style="2" customWidth="1"/>
    <col min="4867" max="4867" width="16.7109375" style="2" customWidth="1"/>
    <col min="4868" max="4868" width="19.140625" style="2" customWidth="1"/>
    <col min="4869" max="4869" width="19.42578125" style="2" customWidth="1"/>
    <col min="4870" max="4870" width="21" style="2" customWidth="1"/>
    <col min="4871" max="5120" width="9.140625" style="2"/>
    <col min="5121" max="5121" width="55.5703125" style="2" customWidth="1"/>
    <col min="5122" max="5122" width="6.85546875" style="2" customWidth="1"/>
    <col min="5123" max="5123" width="16.7109375" style="2" customWidth="1"/>
    <col min="5124" max="5124" width="19.140625" style="2" customWidth="1"/>
    <col min="5125" max="5125" width="19.42578125" style="2" customWidth="1"/>
    <col min="5126" max="5126" width="21" style="2" customWidth="1"/>
    <col min="5127" max="5376" width="9.140625" style="2"/>
    <col min="5377" max="5377" width="55.5703125" style="2" customWidth="1"/>
    <col min="5378" max="5378" width="6.85546875" style="2" customWidth="1"/>
    <col min="5379" max="5379" width="16.7109375" style="2" customWidth="1"/>
    <col min="5380" max="5380" width="19.140625" style="2" customWidth="1"/>
    <col min="5381" max="5381" width="19.42578125" style="2" customWidth="1"/>
    <col min="5382" max="5382" width="21" style="2" customWidth="1"/>
    <col min="5383" max="5632" width="9.140625" style="2"/>
    <col min="5633" max="5633" width="55.5703125" style="2" customWidth="1"/>
    <col min="5634" max="5634" width="6.85546875" style="2" customWidth="1"/>
    <col min="5635" max="5635" width="16.7109375" style="2" customWidth="1"/>
    <col min="5636" max="5636" width="19.140625" style="2" customWidth="1"/>
    <col min="5637" max="5637" width="19.42578125" style="2" customWidth="1"/>
    <col min="5638" max="5638" width="21" style="2" customWidth="1"/>
    <col min="5639" max="5888" width="9.140625" style="2"/>
    <col min="5889" max="5889" width="55.5703125" style="2" customWidth="1"/>
    <col min="5890" max="5890" width="6.85546875" style="2" customWidth="1"/>
    <col min="5891" max="5891" width="16.7109375" style="2" customWidth="1"/>
    <col min="5892" max="5892" width="19.140625" style="2" customWidth="1"/>
    <col min="5893" max="5893" width="19.42578125" style="2" customWidth="1"/>
    <col min="5894" max="5894" width="21" style="2" customWidth="1"/>
    <col min="5895" max="6144" width="9.140625" style="2"/>
    <col min="6145" max="6145" width="55.5703125" style="2" customWidth="1"/>
    <col min="6146" max="6146" width="6.85546875" style="2" customWidth="1"/>
    <col min="6147" max="6147" width="16.7109375" style="2" customWidth="1"/>
    <col min="6148" max="6148" width="19.140625" style="2" customWidth="1"/>
    <col min="6149" max="6149" width="19.42578125" style="2" customWidth="1"/>
    <col min="6150" max="6150" width="21" style="2" customWidth="1"/>
    <col min="6151" max="6400" width="9.140625" style="2"/>
    <col min="6401" max="6401" width="55.5703125" style="2" customWidth="1"/>
    <col min="6402" max="6402" width="6.85546875" style="2" customWidth="1"/>
    <col min="6403" max="6403" width="16.7109375" style="2" customWidth="1"/>
    <col min="6404" max="6404" width="19.140625" style="2" customWidth="1"/>
    <col min="6405" max="6405" width="19.42578125" style="2" customWidth="1"/>
    <col min="6406" max="6406" width="21" style="2" customWidth="1"/>
    <col min="6407" max="6656" width="9.140625" style="2"/>
    <col min="6657" max="6657" width="55.5703125" style="2" customWidth="1"/>
    <col min="6658" max="6658" width="6.85546875" style="2" customWidth="1"/>
    <col min="6659" max="6659" width="16.7109375" style="2" customWidth="1"/>
    <col min="6660" max="6660" width="19.140625" style="2" customWidth="1"/>
    <col min="6661" max="6661" width="19.42578125" style="2" customWidth="1"/>
    <col min="6662" max="6662" width="21" style="2" customWidth="1"/>
    <col min="6663" max="6912" width="9.140625" style="2"/>
    <col min="6913" max="6913" width="55.5703125" style="2" customWidth="1"/>
    <col min="6914" max="6914" width="6.85546875" style="2" customWidth="1"/>
    <col min="6915" max="6915" width="16.7109375" style="2" customWidth="1"/>
    <col min="6916" max="6916" width="19.140625" style="2" customWidth="1"/>
    <col min="6917" max="6917" width="19.42578125" style="2" customWidth="1"/>
    <col min="6918" max="6918" width="21" style="2" customWidth="1"/>
    <col min="6919" max="7168" width="9.140625" style="2"/>
    <col min="7169" max="7169" width="55.5703125" style="2" customWidth="1"/>
    <col min="7170" max="7170" width="6.85546875" style="2" customWidth="1"/>
    <col min="7171" max="7171" width="16.7109375" style="2" customWidth="1"/>
    <col min="7172" max="7172" width="19.140625" style="2" customWidth="1"/>
    <col min="7173" max="7173" width="19.42578125" style="2" customWidth="1"/>
    <col min="7174" max="7174" width="21" style="2" customWidth="1"/>
    <col min="7175" max="7424" width="9.140625" style="2"/>
    <col min="7425" max="7425" width="55.5703125" style="2" customWidth="1"/>
    <col min="7426" max="7426" width="6.85546875" style="2" customWidth="1"/>
    <col min="7427" max="7427" width="16.7109375" style="2" customWidth="1"/>
    <col min="7428" max="7428" width="19.140625" style="2" customWidth="1"/>
    <col min="7429" max="7429" width="19.42578125" style="2" customWidth="1"/>
    <col min="7430" max="7430" width="21" style="2" customWidth="1"/>
    <col min="7431" max="7680" width="9.140625" style="2"/>
    <col min="7681" max="7681" width="55.5703125" style="2" customWidth="1"/>
    <col min="7682" max="7682" width="6.85546875" style="2" customWidth="1"/>
    <col min="7683" max="7683" width="16.7109375" style="2" customWidth="1"/>
    <col min="7684" max="7684" width="19.140625" style="2" customWidth="1"/>
    <col min="7685" max="7685" width="19.42578125" style="2" customWidth="1"/>
    <col min="7686" max="7686" width="21" style="2" customWidth="1"/>
    <col min="7687" max="7936" width="9.140625" style="2"/>
    <col min="7937" max="7937" width="55.5703125" style="2" customWidth="1"/>
    <col min="7938" max="7938" width="6.85546875" style="2" customWidth="1"/>
    <col min="7939" max="7939" width="16.7109375" style="2" customWidth="1"/>
    <col min="7940" max="7940" width="19.140625" style="2" customWidth="1"/>
    <col min="7941" max="7941" width="19.42578125" style="2" customWidth="1"/>
    <col min="7942" max="7942" width="21" style="2" customWidth="1"/>
    <col min="7943" max="8192" width="9.140625" style="2"/>
    <col min="8193" max="8193" width="55.5703125" style="2" customWidth="1"/>
    <col min="8194" max="8194" width="6.85546875" style="2" customWidth="1"/>
    <col min="8195" max="8195" width="16.7109375" style="2" customWidth="1"/>
    <col min="8196" max="8196" width="19.140625" style="2" customWidth="1"/>
    <col min="8197" max="8197" width="19.42578125" style="2" customWidth="1"/>
    <col min="8198" max="8198" width="21" style="2" customWidth="1"/>
    <col min="8199" max="8448" width="9.140625" style="2"/>
    <col min="8449" max="8449" width="55.5703125" style="2" customWidth="1"/>
    <col min="8450" max="8450" width="6.85546875" style="2" customWidth="1"/>
    <col min="8451" max="8451" width="16.7109375" style="2" customWidth="1"/>
    <col min="8452" max="8452" width="19.140625" style="2" customWidth="1"/>
    <col min="8453" max="8453" width="19.42578125" style="2" customWidth="1"/>
    <col min="8454" max="8454" width="21" style="2" customWidth="1"/>
    <col min="8455" max="8704" width="9.140625" style="2"/>
    <col min="8705" max="8705" width="55.5703125" style="2" customWidth="1"/>
    <col min="8706" max="8706" width="6.85546875" style="2" customWidth="1"/>
    <col min="8707" max="8707" width="16.7109375" style="2" customWidth="1"/>
    <col min="8708" max="8708" width="19.140625" style="2" customWidth="1"/>
    <col min="8709" max="8709" width="19.42578125" style="2" customWidth="1"/>
    <col min="8710" max="8710" width="21" style="2" customWidth="1"/>
    <col min="8711" max="8960" width="9.140625" style="2"/>
    <col min="8961" max="8961" width="55.5703125" style="2" customWidth="1"/>
    <col min="8962" max="8962" width="6.85546875" style="2" customWidth="1"/>
    <col min="8963" max="8963" width="16.7109375" style="2" customWidth="1"/>
    <col min="8964" max="8964" width="19.140625" style="2" customWidth="1"/>
    <col min="8965" max="8965" width="19.42578125" style="2" customWidth="1"/>
    <col min="8966" max="8966" width="21" style="2" customWidth="1"/>
    <col min="8967" max="9216" width="9.140625" style="2"/>
    <col min="9217" max="9217" width="55.5703125" style="2" customWidth="1"/>
    <col min="9218" max="9218" width="6.85546875" style="2" customWidth="1"/>
    <col min="9219" max="9219" width="16.7109375" style="2" customWidth="1"/>
    <col min="9220" max="9220" width="19.140625" style="2" customWidth="1"/>
    <col min="9221" max="9221" width="19.42578125" style="2" customWidth="1"/>
    <col min="9222" max="9222" width="21" style="2" customWidth="1"/>
    <col min="9223" max="9472" width="9.140625" style="2"/>
    <col min="9473" max="9473" width="55.5703125" style="2" customWidth="1"/>
    <col min="9474" max="9474" width="6.85546875" style="2" customWidth="1"/>
    <col min="9475" max="9475" width="16.7109375" style="2" customWidth="1"/>
    <col min="9476" max="9476" width="19.140625" style="2" customWidth="1"/>
    <col min="9477" max="9477" width="19.42578125" style="2" customWidth="1"/>
    <col min="9478" max="9478" width="21" style="2" customWidth="1"/>
    <col min="9479" max="9728" width="9.140625" style="2"/>
    <col min="9729" max="9729" width="55.5703125" style="2" customWidth="1"/>
    <col min="9730" max="9730" width="6.85546875" style="2" customWidth="1"/>
    <col min="9731" max="9731" width="16.7109375" style="2" customWidth="1"/>
    <col min="9732" max="9732" width="19.140625" style="2" customWidth="1"/>
    <col min="9733" max="9733" width="19.42578125" style="2" customWidth="1"/>
    <col min="9734" max="9734" width="21" style="2" customWidth="1"/>
    <col min="9735" max="9984" width="9.140625" style="2"/>
    <col min="9985" max="9985" width="55.5703125" style="2" customWidth="1"/>
    <col min="9986" max="9986" width="6.85546875" style="2" customWidth="1"/>
    <col min="9987" max="9987" width="16.7109375" style="2" customWidth="1"/>
    <col min="9988" max="9988" width="19.140625" style="2" customWidth="1"/>
    <col min="9989" max="9989" width="19.42578125" style="2" customWidth="1"/>
    <col min="9990" max="9990" width="21" style="2" customWidth="1"/>
    <col min="9991" max="10240" width="9.140625" style="2"/>
    <col min="10241" max="10241" width="55.5703125" style="2" customWidth="1"/>
    <col min="10242" max="10242" width="6.85546875" style="2" customWidth="1"/>
    <col min="10243" max="10243" width="16.7109375" style="2" customWidth="1"/>
    <col min="10244" max="10244" width="19.140625" style="2" customWidth="1"/>
    <col min="10245" max="10245" width="19.42578125" style="2" customWidth="1"/>
    <col min="10246" max="10246" width="21" style="2" customWidth="1"/>
    <col min="10247" max="10496" width="9.140625" style="2"/>
    <col min="10497" max="10497" width="55.5703125" style="2" customWidth="1"/>
    <col min="10498" max="10498" width="6.85546875" style="2" customWidth="1"/>
    <col min="10499" max="10499" width="16.7109375" style="2" customWidth="1"/>
    <col min="10500" max="10500" width="19.140625" style="2" customWidth="1"/>
    <col min="10501" max="10501" width="19.42578125" style="2" customWidth="1"/>
    <col min="10502" max="10502" width="21" style="2" customWidth="1"/>
    <col min="10503" max="10752" width="9.140625" style="2"/>
    <col min="10753" max="10753" width="55.5703125" style="2" customWidth="1"/>
    <col min="10754" max="10754" width="6.85546875" style="2" customWidth="1"/>
    <col min="10755" max="10755" width="16.7109375" style="2" customWidth="1"/>
    <col min="10756" max="10756" width="19.140625" style="2" customWidth="1"/>
    <col min="10757" max="10757" width="19.42578125" style="2" customWidth="1"/>
    <col min="10758" max="10758" width="21" style="2" customWidth="1"/>
    <col min="10759" max="11008" width="9.140625" style="2"/>
    <col min="11009" max="11009" width="55.5703125" style="2" customWidth="1"/>
    <col min="11010" max="11010" width="6.85546875" style="2" customWidth="1"/>
    <col min="11011" max="11011" width="16.7109375" style="2" customWidth="1"/>
    <col min="11012" max="11012" width="19.140625" style="2" customWidth="1"/>
    <col min="11013" max="11013" width="19.42578125" style="2" customWidth="1"/>
    <col min="11014" max="11014" width="21" style="2" customWidth="1"/>
    <col min="11015" max="11264" width="9.140625" style="2"/>
    <col min="11265" max="11265" width="55.5703125" style="2" customWidth="1"/>
    <col min="11266" max="11266" width="6.85546875" style="2" customWidth="1"/>
    <col min="11267" max="11267" width="16.7109375" style="2" customWidth="1"/>
    <col min="11268" max="11268" width="19.140625" style="2" customWidth="1"/>
    <col min="11269" max="11269" width="19.42578125" style="2" customWidth="1"/>
    <col min="11270" max="11270" width="21" style="2" customWidth="1"/>
    <col min="11271" max="11520" width="9.140625" style="2"/>
    <col min="11521" max="11521" width="55.5703125" style="2" customWidth="1"/>
    <col min="11522" max="11522" width="6.85546875" style="2" customWidth="1"/>
    <col min="11523" max="11523" width="16.7109375" style="2" customWidth="1"/>
    <col min="11524" max="11524" width="19.140625" style="2" customWidth="1"/>
    <col min="11525" max="11525" width="19.42578125" style="2" customWidth="1"/>
    <col min="11526" max="11526" width="21" style="2" customWidth="1"/>
    <col min="11527" max="11776" width="9.140625" style="2"/>
    <col min="11777" max="11777" width="55.5703125" style="2" customWidth="1"/>
    <col min="11778" max="11778" width="6.85546875" style="2" customWidth="1"/>
    <col min="11779" max="11779" width="16.7109375" style="2" customWidth="1"/>
    <col min="11780" max="11780" width="19.140625" style="2" customWidth="1"/>
    <col min="11781" max="11781" width="19.42578125" style="2" customWidth="1"/>
    <col min="11782" max="11782" width="21" style="2" customWidth="1"/>
    <col min="11783" max="12032" width="9.140625" style="2"/>
    <col min="12033" max="12033" width="55.5703125" style="2" customWidth="1"/>
    <col min="12034" max="12034" width="6.85546875" style="2" customWidth="1"/>
    <col min="12035" max="12035" width="16.7109375" style="2" customWidth="1"/>
    <col min="12036" max="12036" width="19.140625" style="2" customWidth="1"/>
    <col min="12037" max="12037" width="19.42578125" style="2" customWidth="1"/>
    <col min="12038" max="12038" width="21" style="2" customWidth="1"/>
    <col min="12039" max="12288" width="9.140625" style="2"/>
    <col min="12289" max="12289" width="55.5703125" style="2" customWidth="1"/>
    <col min="12290" max="12290" width="6.85546875" style="2" customWidth="1"/>
    <col min="12291" max="12291" width="16.7109375" style="2" customWidth="1"/>
    <col min="12292" max="12292" width="19.140625" style="2" customWidth="1"/>
    <col min="12293" max="12293" width="19.42578125" style="2" customWidth="1"/>
    <col min="12294" max="12294" width="21" style="2" customWidth="1"/>
    <col min="12295" max="12544" width="9.140625" style="2"/>
    <col min="12545" max="12545" width="55.5703125" style="2" customWidth="1"/>
    <col min="12546" max="12546" width="6.85546875" style="2" customWidth="1"/>
    <col min="12547" max="12547" width="16.7109375" style="2" customWidth="1"/>
    <col min="12548" max="12548" width="19.140625" style="2" customWidth="1"/>
    <col min="12549" max="12549" width="19.42578125" style="2" customWidth="1"/>
    <col min="12550" max="12550" width="21" style="2" customWidth="1"/>
    <col min="12551" max="12800" width="9.140625" style="2"/>
    <col min="12801" max="12801" width="55.5703125" style="2" customWidth="1"/>
    <col min="12802" max="12802" width="6.85546875" style="2" customWidth="1"/>
    <col min="12803" max="12803" width="16.7109375" style="2" customWidth="1"/>
    <col min="12804" max="12804" width="19.140625" style="2" customWidth="1"/>
    <col min="12805" max="12805" width="19.42578125" style="2" customWidth="1"/>
    <col min="12806" max="12806" width="21" style="2" customWidth="1"/>
    <col min="12807" max="13056" width="9.140625" style="2"/>
    <col min="13057" max="13057" width="55.5703125" style="2" customWidth="1"/>
    <col min="13058" max="13058" width="6.85546875" style="2" customWidth="1"/>
    <col min="13059" max="13059" width="16.7109375" style="2" customWidth="1"/>
    <col min="13060" max="13060" width="19.140625" style="2" customWidth="1"/>
    <col min="13061" max="13061" width="19.42578125" style="2" customWidth="1"/>
    <col min="13062" max="13062" width="21" style="2" customWidth="1"/>
    <col min="13063" max="13312" width="9.140625" style="2"/>
    <col min="13313" max="13313" width="55.5703125" style="2" customWidth="1"/>
    <col min="13314" max="13314" width="6.85546875" style="2" customWidth="1"/>
    <col min="13315" max="13315" width="16.7109375" style="2" customWidth="1"/>
    <col min="13316" max="13316" width="19.140625" style="2" customWidth="1"/>
    <col min="13317" max="13317" width="19.42578125" style="2" customWidth="1"/>
    <col min="13318" max="13318" width="21" style="2" customWidth="1"/>
    <col min="13319" max="13568" width="9.140625" style="2"/>
    <col min="13569" max="13569" width="55.5703125" style="2" customWidth="1"/>
    <col min="13570" max="13570" width="6.85546875" style="2" customWidth="1"/>
    <col min="13571" max="13571" width="16.7109375" style="2" customWidth="1"/>
    <col min="13572" max="13572" width="19.140625" style="2" customWidth="1"/>
    <col min="13573" max="13573" width="19.42578125" style="2" customWidth="1"/>
    <col min="13574" max="13574" width="21" style="2" customWidth="1"/>
    <col min="13575" max="13824" width="9.140625" style="2"/>
    <col min="13825" max="13825" width="55.5703125" style="2" customWidth="1"/>
    <col min="13826" max="13826" width="6.85546875" style="2" customWidth="1"/>
    <col min="13827" max="13827" width="16.7109375" style="2" customWidth="1"/>
    <col min="13828" max="13828" width="19.140625" style="2" customWidth="1"/>
    <col min="13829" max="13829" width="19.42578125" style="2" customWidth="1"/>
    <col min="13830" max="13830" width="21" style="2" customWidth="1"/>
    <col min="13831" max="14080" width="9.140625" style="2"/>
    <col min="14081" max="14081" width="55.5703125" style="2" customWidth="1"/>
    <col min="14082" max="14082" width="6.85546875" style="2" customWidth="1"/>
    <col min="14083" max="14083" width="16.7109375" style="2" customWidth="1"/>
    <col min="14084" max="14084" width="19.140625" style="2" customWidth="1"/>
    <col min="14085" max="14085" width="19.42578125" style="2" customWidth="1"/>
    <col min="14086" max="14086" width="21" style="2" customWidth="1"/>
    <col min="14087" max="14336" width="9.140625" style="2"/>
    <col min="14337" max="14337" width="55.5703125" style="2" customWidth="1"/>
    <col min="14338" max="14338" width="6.85546875" style="2" customWidth="1"/>
    <col min="14339" max="14339" width="16.7109375" style="2" customWidth="1"/>
    <col min="14340" max="14340" width="19.140625" style="2" customWidth="1"/>
    <col min="14341" max="14341" width="19.42578125" style="2" customWidth="1"/>
    <col min="14342" max="14342" width="21" style="2" customWidth="1"/>
    <col min="14343" max="14592" width="9.140625" style="2"/>
    <col min="14593" max="14593" width="55.5703125" style="2" customWidth="1"/>
    <col min="14594" max="14594" width="6.85546875" style="2" customWidth="1"/>
    <col min="14595" max="14595" width="16.7109375" style="2" customWidth="1"/>
    <col min="14596" max="14596" width="19.140625" style="2" customWidth="1"/>
    <col min="14597" max="14597" width="19.42578125" style="2" customWidth="1"/>
    <col min="14598" max="14598" width="21" style="2" customWidth="1"/>
    <col min="14599" max="14848" width="9.140625" style="2"/>
    <col min="14849" max="14849" width="55.5703125" style="2" customWidth="1"/>
    <col min="14850" max="14850" width="6.85546875" style="2" customWidth="1"/>
    <col min="14851" max="14851" width="16.7109375" style="2" customWidth="1"/>
    <col min="14852" max="14852" width="19.140625" style="2" customWidth="1"/>
    <col min="14853" max="14853" width="19.42578125" style="2" customWidth="1"/>
    <col min="14854" max="14854" width="21" style="2" customWidth="1"/>
    <col min="14855" max="15104" width="9.140625" style="2"/>
    <col min="15105" max="15105" width="55.5703125" style="2" customWidth="1"/>
    <col min="15106" max="15106" width="6.85546875" style="2" customWidth="1"/>
    <col min="15107" max="15107" width="16.7109375" style="2" customWidth="1"/>
    <col min="15108" max="15108" width="19.140625" style="2" customWidth="1"/>
    <col min="15109" max="15109" width="19.42578125" style="2" customWidth="1"/>
    <col min="15110" max="15110" width="21" style="2" customWidth="1"/>
    <col min="15111" max="15360" width="9.140625" style="2"/>
    <col min="15361" max="15361" width="55.5703125" style="2" customWidth="1"/>
    <col min="15362" max="15362" width="6.85546875" style="2" customWidth="1"/>
    <col min="15363" max="15363" width="16.7109375" style="2" customWidth="1"/>
    <col min="15364" max="15364" width="19.140625" style="2" customWidth="1"/>
    <col min="15365" max="15365" width="19.42578125" style="2" customWidth="1"/>
    <col min="15366" max="15366" width="21" style="2" customWidth="1"/>
    <col min="15367" max="15616" width="9.140625" style="2"/>
    <col min="15617" max="15617" width="55.5703125" style="2" customWidth="1"/>
    <col min="15618" max="15618" width="6.85546875" style="2" customWidth="1"/>
    <col min="15619" max="15619" width="16.7109375" style="2" customWidth="1"/>
    <col min="15620" max="15620" width="19.140625" style="2" customWidth="1"/>
    <col min="15621" max="15621" width="19.42578125" style="2" customWidth="1"/>
    <col min="15622" max="15622" width="21" style="2" customWidth="1"/>
    <col min="15623" max="15872" width="9.140625" style="2"/>
    <col min="15873" max="15873" width="55.5703125" style="2" customWidth="1"/>
    <col min="15874" max="15874" width="6.85546875" style="2" customWidth="1"/>
    <col min="15875" max="15875" width="16.7109375" style="2" customWidth="1"/>
    <col min="15876" max="15876" width="19.140625" style="2" customWidth="1"/>
    <col min="15877" max="15877" width="19.42578125" style="2" customWidth="1"/>
    <col min="15878" max="15878" width="21" style="2" customWidth="1"/>
    <col min="15879" max="16128" width="9.140625" style="2"/>
    <col min="16129" max="16129" width="55.5703125" style="2" customWidth="1"/>
    <col min="16130" max="16130" width="6.85546875" style="2" customWidth="1"/>
    <col min="16131" max="16131" width="16.7109375" style="2" customWidth="1"/>
    <col min="16132" max="16132" width="19.140625" style="2" customWidth="1"/>
    <col min="16133" max="16133" width="19.42578125" style="2" customWidth="1"/>
    <col min="16134" max="16134" width="21" style="2" customWidth="1"/>
    <col min="16135" max="16384" width="9.140625" style="2"/>
  </cols>
  <sheetData>
    <row r="1" spans="1:162" ht="260.25" customHeight="1" x14ac:dyDescent="0.25">
      <c r="A1" s="184"/>
      <c r="B1" s="207" t="s">
        <v>188</v>
      </c>
      <c r="C1" s="207"/>
      <c r="D1" s="207"/>
    </row>
    <row r="2" spans="1:162" ht="15.75" customHeight="1" x14ac:dyDescent="0.25">
      <c r="A2" s="208" t="s">
        <v>0</v>
      </c>
      <c r="B2" s="208"/>
      <c r="C2" s="208"/>
      <c r="D2" s="208"/>
      <c r="E2" s="1"/>
      <c r="F2" s="1"/>
    </row>
    <row r="3" spans="1:162" ht="46.5" customHeight="1" x14ac:dyDescent="0.25">
      <c r="A3" s="208"/>
      <c r="B3" s="208"/>
      <c r="C3" s="208"/>
      <c r="D3" s="208"/>
      <c r="E3" s="1"/>
      <c r="F3" s="1"/>
    </row>
    <row r="4" spans="1:162" ht="25.5" customHeight="1" x14ac:dyDescent="0.25">
      <c r="A4" s="3"/>
      <c r="B4" s="3"/>
      <c r="C4" s="4"/>
      <c r="D4" s="3"/>
      <c r="E4" s="3"/>
      <c r="F4" s="3"/>
    </row>
    <row r="5" spans="1:162" ht="51.75" customHeight="1" x14ac:dyDescent="0.25">
      <c r="A5" s="209" t="s">
        <v>1</v>
      </c>
      <c r="B5" s="210"/>
      <c r="C5" s="210" t="s">
        <v>2</v>
      </c>
      <c r="D5" s="210"/>
      <c r="E5" s="5"/>
      <c r="F5" s="5"/>
      <c r="G5" s="5"/>
      <c r="H5" s="5"/>
      <c r="I5" s="5"/>
    </row>
    <row r="6" spans="1:162" ht="63" x14ac:dyDescent="0.25">
      <c r="A6" s="209"/>
      <c r="B6" s="210"/>
      <c r="C6" s="6" t="s">
        <v>3</v>
      </c>
      <c r="D6" s="7" t="s">
        <v>4</v>
      </c>
      <c r="E6" s="5"/>
      <c r="F6" s="5"/>
      <c r="G6" s="5"/>
      <c r="H6" s="5"/>
      <c r="I6" s="5"/>
    </row>
    <row r="7" spans="1:162" x14ac:dyDescent="0.25">
      <c r="A7" s="8">
        <v>1</v>
      </c>
      <c r="B7" s="8">
        <v>2</v>
      </c>
      <c r="C7" s="8">
        <v>3</v>
      </c>
      <c r="D7" s="8">
        <v>4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</row>
    <row r="8" spans="1:162" ht="48.75" customHeight="1" x14ac:dyDescent="0.25">
      <c r="A8" s="9" t="s">
        <v>5</v>
      </c>
      <c r="B8" s="10" t="s">
        <v>6</v>
      </c>
      <c r="C8" s="11">
        <f>C9+C10</f>
        <v>33357340.399999999</v>
      </c>
      <c r="D8" s="12">
        <f>D9+D10</f>
        <v>12011.19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</row>
    <row r="9" spans="1:162" ht="28.5" x14ac:dyDescent="0.25">
      <c r="A9" s="9" t="s">
        <v>7</v>
      </c>
      <c r="B9" s="10" t="s">
        <v>8</v>
      </c>
      <c r="C9" s="11">
        <f>УС!J59</f>
        <v>6825169.2000000002</v>
      </c>
      <c r="D9" s="12">
        <f>УС!H59</f>
        <v>2474.3000000000002</v>
      </c>
    </row>
    <row r="10" spans="1:162" ht="28.5" x14ac:dyDescent="0.25">
      <c r="A10" s="9" t="s">
        <v>176</v>
      </c>
      <c r="B10" s="10" t="s">
        <v>9</v>
      </c>
      <c r="C10" s="11">
        <f>C11+C15</f>
        <v>26532171.199999999</v>
      </c>
      <c r="D10" s="12">
        <f>D11+D15</f>
        <v>9536.89</v>
      </c>
    </row>
    <row r="11" spans="1:162" ht="65.25" customHeight="1" x14ac:dyDescent="0.25">
      <c r="A11" s="13" t="s">
        <v>177</v>
      </c>
      <c r="B11" s="10" t="s">
        <v>10</v>
      </c>
      <c r="C11" s="11">
        <f>C12+C13+C14</f>
        <v>26476171.199999999</v>
      </c>
      <c r="D11" s="12">
        <f>D12+D13+D14</f>
        <v>9516.76</v>
      </c>
    </row>
    <row r="12" spans="1:162" ht="15.75" x14ac:dyDescent="0.25">
      <c r="A12" s="14" t="s">
        <v>178</v>
      </c>
      <c r="B12" s="10" t="s">
        <v>11</v>
      </c>
      <c r="C12" s="191">
        <f>26168884.8</f>
        <v>26168884.800000001</v>
      </c>
      <c r="D12" s="12">
        <f>ROUND(C12*1000/2782056,2)</f>
        <v>9406.31</v>
      </c>
    </row>
    <row r="13" spans="1:162" ht="65.25" customHeight="1" x14ac:dyDescent="0.25">
      <c r="A13" s="14" t="s">
        <v>12</v>
      </c>
      <c r="B13" s="10" t="s">
        <v>13</v>
      </c>
      <c r="C13" s="11"/>
      <c r="D13" s="12"/>
    </row>
    <row r="14" spans="1:162" ht="15.75" x14ac:dyDescent="0.25">
      <c r="A14" s="15" t="s">
        <v>14</v>
      </c>
      <c r="B14" s="10" t="s">
        <v>15</v>
      </c>
      <c r="C14" s="194">
        <v>307286.40000000002</v>
      </c>
      <c r="D14" s="195">
        <v>110.45</v>
      </c>
    </row>
    <row r="15" spans="1:162" ht="69" customHeight="1" x14ac:dyDescent="0.25">
      <c r="A15" s="16" t="s">
        <v>16</v>
      </c>
      <c r="B15" s="10" t="s">
        <v>17</v>
      </c>
      <c r="C15" s="11">
        <f>C16+C17</f>
        <v>56000</v>
      </c>
      <c r="D15" s="12">
        <f>D16+D17</f>
        <v>20.13</v>
      </c>
    </row>
    <row r="16" spans="1:162" ht="78" customHeight="1" x14ac:dyDescent="0.25">
      <c r="A16" s="15" t="s">
        <v>18</v>
      </c>
      <c r="B16" s="10" t="s">
        <v>19</v>
      </c>
      <c r="C16" s="11">
        <v>56000</v>
      </c>
      <c r="D16" s="12">
        <v>20.13</v>
      </c>
    </row>
    <row r="17" spans="1:6" ht="117.75" customHeight="1" x14ac:dyDescent="0.25">
      <c r="A17" s="15" t="s">
        <v>20</v>
      </c>
      <c r="B17" s="10" t="s">
        <v>21</v>
      </c>
      <c r="C17" s="11"/>
      <c r="D17" s="12"/>
    </row>
    <row r="18" spans="1:6" x14ac:dyDescent="0.25">
      <c r="A18" s="17"/>
      <c r="B18" s="18"/>
      <c r="C18" s="19"/>
      <c r="D18" s="18"/>
      <c r="E18" s="20"/>
      <c r="F18" s="20"/>
    </row>
    <row r="19" spans="1:6" ht="40.5" customHeight="1" x14ac:dyDescent="0.25">
      <c r="A19" s="211" t="s">
        <v>179</v>
      </c>
      <c r="B19" s="211"/>
      <c r="C19" s="211"/>
      <c r="D19" s="211"/>
      <c r="E19" s="17"/>
      <c r="F19" s="21"/>
    </row>
    <row r="21" spans="1:6" ht="39.75" customHeight="1" x14ac:dyDescent="0.25">
      <c r="A21" s="211" t="s">
        <v>180</v>
      </c>
      <c r="B21" s="211"/>
      <c r="C21" s="211"/>
      <c r="D21" s="211"/>
    </row>
    <row r="23" spans="1:6" ht="24" x14ac:dyDescent="0.25">
      <c r="A23" s="214" t="s">
        <v>182</v>
      </c>
      <c r="B23" s="214"/>
      <c r="C23" s="174" t="s">
        <v>183</v>
      </c>
      <c r="D23" s="171" t="s">
        <v>184</v>
      </c>
    </row>
    <row r="24" spans="1:6" x14ac:dyDescent="0.25">
      <c r="A24" s="215" t="s">
        <v>185</v>
      </c>
      <c r="B24" s="216"/>
      <c r="C24" s="172">
        <v>125906.7</v>
      </c>
      <c r="D24" s="173">
        <v>45.26</v>
      </c>
    </row>
    <row r="25" spans="1:6" ht="15.75" x14ac:dyDescent="0.25">
      <c r="A25" s="212" t="s">
        <v>186</v>
      </c>
      <c r="B25" s="212"/>
      <c r="C25" s="212"/>
      <c r="D25" s="212"/>
    </row>
    <row r="26" spans="1:6" ht="15.75" x14ac:dyDescent="0.25">
      <c r="A26" s="213" t="s">
        <v>187</v>
      </c>
      <c r="B26" s="213"/>
      <c r="C26" s="213"/>
      <c r="D26" s="213"/>
    </row>
  </sheetData>
  <mergeCells count="11">
    <mergeCell ref="A19:D19"/>
    <mergeCell ref="A25:D25"/>
    <mergeCell ref="A26:D26"/>
    <mergeCell ref="A23:B23"/>
    <mergeCell ref="A24:B24"/>
    <mergeCell ref="A21:D21"/>
    <mergeCell ref="B1:D1"/>
    <mergeCell ref="A2:D3"/>
    <mergeCell ref="A5:A6"/>
    <mergeCell ref="B5:B6"/>
    <mergeCell ref="C5:D5"/>
  </mergeCells>
  <pageMargins left="0.98425196850393704" right="0.59055118110236227" top="0.78740157480314965" bottom="0.78740157480314965" header="0.31496062992125984" footer="0.31496062992125984"/>
  <pageSetup paperSize="9"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U70"/>
  <sheetViews>
    <sheetView showZeros="0" tabSelected="1" zoomScaleNormal="100" workbookViewId="0">
      <selection activeCell="A2" sqref="A2:L28"/>
    </sheetView>
  </sheetViews>
  <sheetFormatPr defaultRowHeight="15" outlineLevelRow="1" outlineLevelCol="1" x14ac:dyDescent="0.25"/>
  <cols>
    <col min="1" max="1" width="31" style="68" customWidth="1"/>
    <col min="2" max="2" width="4.140625" style="68" customWidth="1"/>
    <col min="3" max="3" width="9" style="68" customWidth="1"/>
    <col min="4" max="4" width="7.85546875" style="69" customWidth="1"/>
    <col min="5" max="5" width="21.5703125" style="70" customWidth="1"/>
    <col min="6" max="7" width="21.140625" style="27" customWidth="1"/>
    <col min="8" max="8" width="14.140625" style="29" customWidth="1"/>
    <col min="9" max="9" width="12.5703125" style="29" customWidth="1"/>
    <col min="10" max="10" width="13.28515625" style="29" customWidth="1"/>
    <col min="11" max="11" width="14.140625" style="30" customWidth="1"/>
    <col min="12" max="12" width="9.28515625" style="27" customWidth="1"/>
    <col min="13" max="13" width="14" style="27" customWidth="1"/>
    <col min="14" max="14" width="9.28515625" style="27" hidden="1" customWidth="1"/>
    <col min="15" max="15" width="0" style="27" hidden="1" customWidth="1"/>
    <col min="16" max="16" width="9.140625" style="27" hidden="1" customWidth="1" outlineLevel="1"/>
    <col min="17" max="17" width="5.28515625" style="27" hidden="1" customWidth="1" outlineLevel="1"/>
    <col min="18" max="18" width="9.140625" style="27" hidden="1" customWidth="1" outlineLevel="1"/>
    <col min="19" max="19" width="13.5703125" style="27" hidden="1" customWidth="1" outlineLevel="1"/>
    <col min="20" max="20" width="10.5703125" style="27" hidden="1" customWidth="1" outlineLevel="1"/>
    <col min="21" max="21" width="0" style="27" hidden="1" customWidth="1" collapsed="1"/>
    <col min="22" max="22" width="0" style="27" hidden="1" customWidth="1"/>
    <col min="23" max="16384" width="9.140625" style="27"/>
  </cols>
  <sheetData>
    <row r="1" spans="1:20" ht="237" customHeight="1" outlineLevel="1" x14ac:dyDescent="0.25">
      <c r="H1" s="184"/>
      <c r="I1" s="207" t="s">
        <v>189</v>
      </c>
      <c r="J1" s="207"/>
      <c r="K1" s="207"/>
      <c r="L1" s="207"/>
      <c r="M1" s="185"/>
    </row>
    <row r="2" spans="1:20" ht="39" customHeight="1" outlineLevel="1" x14ac:dyDescent="0.25">
      <c r="A2" s="23"/>
      <c r="B2" s="23"/>
      <c r="C2" s="23"/>
      <c r="D2" s="24"/>
      <c r="E2" s="264" t="s">
        <v>22</v>
      </c>
      <c r="F2" s="264"/>
      <c r="G2" s="264"/>
      <c r="H2" s="264"/>
      <c r="I2" s="264"/>
      <c r="J2" s="264"/>
      <c r="K2" s="25"/>
      <c r="L2" s="26"/>
      <c r="M2" s="26"/>
      <c r="N2" s="26"/>
      <c r="O2">
        <v>2758.422</v>
      </c>
    </row>
    <row r="3" spans="1:20" ht="12.75" outlineLevel="1" x14ac:dyDescent="0.25">
      <c r="A3" s="23"/>
      <c r="B3" s="23"/>
      <c r="C3" s="23"/>
      <c r="D3" s="27"/>
      <c r="E3" s="28"/>
    </row>
    <row r="4" spans="1:20" outlineLevel="1" x14ac:dyDescent="0.25">
      <c r="A4" s="23"/>
      <c r="B4" s="23"/>
      <c r="C4" s="23"/>
      <c r="D4" s="27"/>
      <c r="E4" s="28"/>
      <c r="F4" s="31"/>
      <c r="L4" s="206">
        <v>2758.422</v>
      </c>
    </row>
    <row r="5" spans="1:20" ht="15.75" outlineLevel="1" x14ac:dyDescent="0.25">
      <c r="A5" s="32"/>
      <c r="B5" s="32"/>
      <c r="C5" s="32"/>
      <c r="D5" s="33"/>
      <c r="E5" s="34"/>
    </row>
    <row r="6" spans="1:20" ht="39.75" customHeight="1" x14ac:dyDescent="0.25">
      <c r="A6" s="265"/>
      <c r="B6" s="266"/>
      <c r="C6" s="267"/>
      <c r="D6" s="274" t="s">
        <v>23</v>
      </c>
      <c r="E6" s="275" t="s">
        <v>24</v>
      </c>
      <c r="F6" s="274" t="s">
        <v>25</v>
      </c>
      <c r="G6" s="274" t="s">
        <v>26</v>
      </c>
      <c r="H6" s="278" t="s">
        <v>27</v>
      </c>
      <c r="I6" s="278"/>
      <c r="J6" s="274" t="s">
        <v>28</v>
      </c>
      <c r="K6" s="274"/>
      <c r="L6" s="274"/>
      <c r="M6" s="187"/>
      <c r="N6" s="151"/>
    </row>
    <row r="7" spans="1:20" ht="18.75" customHeight="1" x14ac:dyDescent="0.25">
      <c r="A7" s="268"/>
      <c r="B7" s="269"/>
      <c r="C7" s="270"/>
      <c r="D7" s="274"/>
      <c r="E7" s="276"/>
      <c r="F7" s="274"/>
      <c r="G7" s="274"/>
      <c r="H7" s="278" t="s">
        <v>29</v>
      </c>
      <c r="I7" s="278"/>
      <c r="J7" s="278" t="s">
        <v>30</v>
      </c>
      <c r="K7" s="278"/>
      <c r="L7" s="274" t="s">
        <v>31</v>
      </c>
      <c r="M7" s="187"/>
      <c r="N7" s="151"/>
    </row>
    <row r="8" spans="1:20" ht="42.75" customHeight="1" x14ac:dyDescent="0.25">
      <c r="A8" s="271"/>
      <c r="B8" s="272"/>
      <c r="C8" s="273"/>
      <c r="D8" s="274"/>
      <c r="E8" s="277"/>
      <c r="F8" s="274"/>
      <c r="G8" s="274"/>
      <c r="H8" s="35" t="s">
        <v>32</v>
      </c>
      <c r="I8" s="35" t="s">
        <v>33</v>
      </c>
      <c r="J8" s="35" t="s">
        <v>34</v>
      </c>
      <c r="K8" s="36" t="s">
        <v>35</v>
      </c>
      <c r="L8" s="274"/>
      <c r="M8" s="187"/>
      <c r="N8" s="151"/>
    </row>
    <row r="9" spans="1:20" ht="12.75" x14ac:dyDescent="0.25">
      <c r="A9" s="261"/>
      <c r="B9" s="262"/>
      <c r="C9" s="263"/>
      <c r="D9" s="37">
        <v>1</v>
      </c>
      <c r="E9" s="37">
        <v>2</v>
      </c>
      <c r="F9" s="37">
        <v>3</v>
      </c>
      <c r="G9" s="37">
        <v>4</v>
      </c>
      <c r="H9" s="37">
        <v>5</v>
      </c>
      <c r="I9" s="37">
        <v>6</v>
      </c>
      <c r="J9" s="37">
        <v>7</v>
      </c>
      <c r="K9" s="37">
        <v>8</v>
      </c>
      <c r="L9" s="37">
        <v>9</v>
      </c>
      <c r="M9" s="163"/>
      <c r="N9" s="163"/>
      <c r="O9" s="29"/>
      <c r="P9" s="246" t="s">
        <v>36</v>
      </c>
      <c r="Q9" s="247"/>
      <c r="R9" s="247"/>
      <c r="S9" s="247"/>
      <c r="T9" s="248"/>
    </row>
    <row r="10" spans="1:20" ht="51" customHeight="1" x14ac:dyDescent="0.25">
      <c r="A10" s="249" t="s">
        <v>37</v>
      </c>
      <c r="B10" s="250"/>
      <c r="C10" s="251"/>
      <c r="D10" s="38" t="s">
        <v>6</v>
      </c>
      <c r="E10" s="39"/>
      <c r="F10" s="38" t="s">
        <v>38</v>
      </c>
      <c r="G10" s="38" t="s">
        <v>38</v>
      </c>
      <c r="H10" s="40">
        <f>SUM(H11:H23)</f>
        <v>2466.5</v>
      </c>
      <c r="I10" s="40" t="s">
        <v>38</v>
      </c>
      <c r="J10" s="40">
        <f>SUM(J11:J23)</f>
        <v>6803656.2000000002</v>
      </c>
      <c r="K10" s="41" t="s">
        <v>38</v>
      </c>
      <c r="L10" s="41">
        <f>(J10)/($J$59+$K$59)*100</f>
        <v>20.399999999999999</v>
      </c>
      <c r="M10" s="164"/>
      <c r="N10" s="164"/>
      <c r="O10" s="29"/>
      <c r="P10" s="136"/>
      <c r="Q10" s="137"/>
      <c r="R10" s="137"/>
      <c r="S10" s="137"/>
      <c r="T10" s="138"/>
    </row>
    <row r="11" spans="1:20" ht="51" customHeight="1" outlineLevel="1" x14ac:dyDescent="0.25">
      <c r="A11" s="252" t="s">
        <v>39</v>
      </c>
      <c r="B11" s="253"/>
      <c r="C11" s="254"/>
      <c r="D11" s="42" t="s">
        <v>8</v>
      </c>
      <c r="E11" s="43" t="s">
        <v>40</v>
      </c>
      <c r="F11" s="175"/>
      <c r="G11" s="175"/>
      <c r="H11" s="176">
        <f t="shared" ref="H11:H20" si="0">ROUND((F11*G11),2)</f>
        <v>0</v>
      </c>
      <c r="I11" s="176" t="s">
        <v>38</v>
      </c>
      <c r="J11" s="176"/>
      <c r="K11" s="177" t="s">
        <v>38</v>
      </c>
      <c r="L11" s="175" t="s">
        <v>38</v>
      </c>
      <c r="M11" s="188"/>
      <c r="N11" s="137"/>
      <c r="P11" s="136"/>
      <c r="Q11" s="137"/>
      <c r="R11" s="137"/>
      <c r="S11" s="137"/>
      <c r="T11" s="138"/>
    </row>
    <row r="12" spans="1:20" ht="25.5" customHeight="1" outlineLevel="1" x14ac:dyDescent="0.25">
      <c r="A12" s="233" t="s">
        <v>41</v>
      </c>
      <c r="B12" s="234"/>
      <c r="C12" s="235"/>
      <c r="D12" s="44" t="s">
        <v>9</v>
      </c>
      <c r="E12" s="45" t="s">
        <v>40</v>
      </c>
      <c r="F12" s="175"/>
      <c r="G12" s="175"/>
      <c r="H12" s="176">
        <f t="shared" si="0"/>
        <v>0</v>
      </c>
      <c r="I12" s="176" t="s">
        <v>38</v>
      </c>
      <c r="J12" s="176"/>
      <c r="K12" s="177" t="s">
        <v>38</v>
      </c>
      <c r="L12" s="175" t="s">
        <v>38</v>
      </c>
      <c r="M12" s="188"/>
      <c r="N12" s="137"/>
      <c r="P12" s="136"/>
      <c r="Q12" s="137"/>
      <c r="R12" s="137"/>
      <c r="S12" s="137"/>
      <c r="T12" s="138"/>
    </row>
    <row r="13" spans="1:20" ht="36" outlineLevel="1" x14ac:dyDescent="0.2">
      <c r="A13" s="224" t="s">
        <v>42</v>
      </c>
      <c r="B13" s="225"/>
      <c r="C13" s="226"/>
      <c r="D13" s="42" t="s">
        <v>10</v>
      </c>
      <c r="E13" s="46" t="s">
        <v>43</v>
      </c>
      <c r="F13" s="153">
        <v>0.6</v>
      </c>
      <c r="G13" s="152">
        <f>ROUND(H13/F13,2)</f>
        <v>441.58</v>
      </c>
      <c r="H13" s="176">
        <f>ROUND(J13/$L$4,2)</f>
        <v>264.95</v>
      </c>
      <c r="I13" s="176" t="s">
        <v>38</v>
      </c>
      <c r="J13" s="152">
        <v>730856.91</v>
      </c>
      <c r="K13" s="177" t="s">
        <v>38</v>
      </c>
      <c r="L13" s="175" t="s">
        <v>38</v>
      </c>
      <c r="M13" s="188"/>
      <c r="N13" s="137"/>
      <c r="P13" s="136"/>
      <c r="Q13" s="137"/>
      <c r="R13" s="137"/>
      <c r="S13" s="137"/>
      <c r="T13" s="138"/>
    </row>
    <row r="14" spans="1:20" ht="12.75" outlineLevel="1" x14ac:dyDescent="0.2">
      <c r="A14" s="230"/>
      <c r="B14" s="231"/>
      <c r="C14" s="232"/>
      <c r="D14" s="42" t="s">
        <v>11</v>
      </c>
      <c r="E14" s="46" t="s">
        <v>44</v>
      </c>
      <c r="F14" s="153">
        <v>0.2</v>
      </c>
      <c r="G14" s="152">
        <f>ROUND(H14/F14,2)</f>
        <v>1267.9000000000001</v>
      </c>
      <c r="H14" s="176">
        <f>ROUND(J14/$L$4,2)</f>
        <v>253.58</v>
      </c>
      <c r="I14" s="176" t="s">
        <v>38</v>
      </c>
      <c r="J14" s="152">
        <v>699480.65</v>
      </c>
      <c r="K14" s="177" t="s">
        <v>38</v>
      </c>
      <c r="L14" s="175" t="s">
        <v>38</v>
      </c>
      <c r="M14" s="188"/>
      <c r="N14" s="137"/>
      <c r="P14" s="136"/>
      <c r="Q14" s="137"/>
      <c r="R14" s="137"/>
      <c r="S14" s="137"/>
      <c r="T14" s="138"/>
    </row>
    <row r="15" spans="1:20" ht="36" outlineLevel="1" x14ac:dyDescent="0.25">
      <c r="A15" s="255" t="s">
        <v>41</v>
      </c>
      <c r="B15" s="256"/>
      <c r="C15" s="257"/>
      <c r="D15" s="44" t="s">
        <v>13</v>
      </c>
      <c r="E15" s="47" t="s">
        <v>43</v>
      </c>
      <c r="F15" s="175"/>
      <c r="G15" s="175"/>
      <c r="H15" s="176">
        <f t="shared" si="0"/>
        <v>0</v>
      </c>
      <c r="I15" s="176" t="s">
        <v>38</v>
      </c>
      <c r="J15" s="176"/>
      <c r="K15" s="177" t="s">
        <v>38</v>
      </c>
      <c r="L15" s="175" t="s">
        <v>38</v>
      </c>
      <c r="M15" s="188"/>
      <c r="N15" s="137"/>
      <c r="P15" s="136"/>
      <c r="Q15" s="137"/>
      <c r="R15" s="137"/>
      <c r="S15" s="137"/>
      <c r="T15" s="138"/>
    </row>
    <row r="16" spans="1:20" ht="12.75" outlineLevel="1" x14ac:dyDescent="0.25">
      <c r="A16" s="258"/>
      <c r="B16" s="259"/>
      <c r="C16" s="260"/>
      <c r="D16" s="44" t="s">
        <v>15</v>
      </c>
      <c r="E16" s="47" t="s">
        <v>44</v>
      </c>
      <c r="F16" s="175"/>
      <c r="G16" s="175"/>
      <c r="H16" s="176">
        <f t="shared" si="0"/>
        <v>0</v>
      </c>
      <c r="I16" s="176" t="s">
        <v>38</v>
      </c>
      <c r="J16" s="176"/>
      <c r="K16" s="177" t="s">
        <v>38</v>
      </c>
      <c r="L16" s="175" t="s">
        <v>38</v>
      </c>
      <c r="M16" s="188"/>
      <c r="N16" s="137"/>
      <c r="P16" s="136"/>
      <c r="Q16" s="137"/>
      <c r="R16" s="137"/>
      <c r="S16" s="137"/>
      <c r="T16" s="138"/>
    </row>
    <row r="17" spans="1:21" ht="32.25" customHeight="1" outlineLevel="1" x14ac:dyDescent="0.2">
      <c r="A17" s="217" t="s">
        <v>45</v>
      </c>
      <c r="B17" s="218"/>
      <c r="C17" s="219"/>
      <c r="D17" s="42" t="s">
        <v>17</v>
      </c>
      <c r="E17" s="48" t="s">
        <v>46</v>
      </c>
      <c r="F17" s="154">
        <v>1.6E-2</v>
      </c>
      <c r="G17" s="152">
        <f>ROUND(H17/F17,2)</f>
        <v>72186.25</v>
      </c>
      <c r="H17" s="176">
        <f>ROUND(J17/$L$4,2)</f>
        <v>1154.98</v>
      </c>
      <c r="I17" s="176" t="s">
        <v>38</v>
      </c>
      <c r="J17" s="152">
        <v>3185914.21</v>
      </c>
      <c r="K17" s="177" t="s">
        <v>38</v>
      </c>
      <c r="L17" s="175" t="s">
        <v>38</v>
      </c>
      <c r="M17" s="188"/>
      <c r="N17" s="137"/>
      <c r="P17" s="136"/>
      <c r="Q17" s="137"/>
      <c r="R17" s="137"/>
      <c r="S17" s="137"/>
      <c r="T17" s="138"/>
    </row>
    <row r="18" spans="1:21" ht="29.25" customHeight="1" outlineLevel="1" x14ac:dyDescent="0.25">
      <c r="A18" s="221" t="s">
        <v>41</v>
      </c>
      <c r="B18" s="222"/>
      <c r="C18" s="223"/>
      <c r="D18" s="44" t="s">
        <v>19</v>
      </c>
      <c r="E18" s="49" t="s">
        <v>46</v>
      </c>
      <c r="F18" s="175"/>
      <c r="G18" s="175"/>
      <c r="H18" s="176">
        <f t="shared" si="0"/>
        <v>0</v>
      </c>
      <c r="I18" s="176" t="s">
        <v>38</v>
      </c>
      <c r="J18" s="176"/>
      <c r="K18" s="177" t="s">
        <v>38</v>
      </c>
      <c r="L18" s="175" t="s">
        <v>38</v>
      </c>
      <c r="M18" s="188"/>
      <c r="N18" s="137"/>
      <c r="P18" s="136"/>
      <c r="Q18" s="137"/>
      <c r="R18" s="137"/>
      <c r="S18" s="137"/>
      <c r="T18" s="138"/>
    </row>
    <row r="19" spans="1:21" ht="25.5" customHeight="1" outlineLevel="1" x14ac:dyDescent="0.2">
      <c r="A19" s="217" t="s">
        <v>47</v>
      </c>
      <c r="B19" s="218"/>
      <c r="C19" s="219"/>
      <c r="D19" s="42" t="s">
        <v>21</v>
      </c>
      <c r="E19" s="48" t="s">
        <v>48</v>
      </c>
      <c r="F19" s="153">
        <v>4.0000000000000001E-3</v>
      </c>
      <c r="G19" s="152">
        <f>ROUND(H19/F19,2)</f>
        <v>13382.5</v>
      </c>
      <c r="H19" s="176">
        <f>ROUND(J19/$L$4,2)</f>
        <v>53.53</v>
      </c>
      <c r="I19" s="176" t="s">
        <v>38</v>
      </c>
      <c r="J19" s="152">
        <v>147658.32999999999</v>
      </c>
      <c r="K19" s="177" t="s">
        <v>38</v>
      </c>
      <c r="L19" s="175" t="s">
        <v>38</v>
      </c>
      <c r="M19" s="188"/>
      <c r="N19" s="142">
        <f>J19+K37</f>
        <v>2284555.54</v>
      </c>
      <c r="P19" s="136"/>
      <c r="Q19" s="137"/>
      <c r="R19" s="137"/>
      <c r="S19" s="137"/>
      <c r="T19" s="138"/>
    </row>
    <row r="20" spans="1:21" ht="25.5" customHeight="1" outlineLevel="1" x14ac:dyDescent="0.25">
      <c r="A20" s="221" t="s">
        <v>41</v>
      </c>
      <c r="B20" s="222"/>
      <c r="C20" s="223"/>
      <c r="D20" s="44" t="s">
        <v>49</v>
      </c>
      <c r="E20" s="49" t="s">
        <v>48</v>
      </c>
      <c r="F20" s="175"/>
      <c r="G20" s="175"/>
      <c r="H20" s="176">
        <f t="shared" si="0"/>
        <v>0</v>
      </c>
      <c r="I20" s="176" t="s">
        <v>38</v>
      </c>
      <c r="J20" s="176"/>
      <c r="K20" s="177" t="s">
        <v>38</v>
      </c>
      <c r="L20" s="175" t="s">
        <v>38</v>
      </c>
      <c r="M20" s="188"/>
      <c r="N20" s="170">
        <f>N19/(J59+K59)</f>
        <v>6.8500000000000005E-2</v>
      </c>
      <c r="P20" s="136"/>
      <c r="Q20" s="137"/>
      <c r="R20" s="137"/>
      <c r="S20" s="137"/>
      <c r="T20" s="138"/>
    </row>
    <row r="21" spans="1:21" ht="12.75" outlineLevel="1" x14ac:dyDescent="0.2">
      <c r="A21" s="217" t="s">
        <v>50</v>
      </c>
      <c r="B21" s="218"/>
      <c r="C21" s="219"/>
      <c r="D21" s="42" t="s">
        <v>51</v>
      </c>
      <c r="E21" s="48" t="s">
        <v>52</v>
      </c>
      <c r="F21" s="154">
        <v>5.5300000000000002E-3</v>
      </c>
      <c r="G21" s="152">
        <f>ROUND(H21/F21,2)</f>
        <v>2000</v>
      </c>
      <c r="H21" s="176">
        <f>ROUND(J21/$L$4,2)</f>
        <v>11.06</v>
      </c>
      <c r="I21" s="176" t="s">
        <v>38</v>
      </c>
      <c r="J21" s="152">
        <v>30519.200000000001</v>
      </c>
      <c r="K21" s="177" t="s">
        <v>38</v>
      </c>
      <c r="L21" s="175" t="s">
        <v>38</v>
      </c>
      <c r="M21" s="190"/>
      <c r="N21" s="137"/>
      <c r="P21" s="136"/>
      <c r="Q21" s="137"/>
      <c r="R21" s="137"/>
      <c r="S21" s="137"/>
      <c r="T21" s="138"/>
    </row>
    <row r="22" spans="1:21" ht="22.5" customHeight="1" outlineLevel="1" x14ac:dyDescent="0.2">
      <c r="A22" s="217" t="s">
        <v>53</v>
      </c>
      <c r="B22" s="218"/>
      <c r="C22" s="219"/>
      <c r="D22" s="42" t="s">
        <v>54</v>
      </c>
      <c r="E22" s="50" t="s">
        <v>55</v>
      </c>
      <c r="F22" s="175" t="s">
        <v>38</v>
      </c>
      <c r="G22" s="175" t="s">
        <v>38</v>
      </c>
      <c r="H22" s="176">
        <f>ROUND(J22/$L$4,2)</f>
        <v>670.04</v>
      </c>
      <c r="I22" s="176" t="s">
        <v>38</v>
      </c>
      <c r="J22" s="152">
        <v>1848258.4</v>
      </c>
      <c r="K22" s="177" t="s">
        <v>38</v>
      </c>
      <c r="L22" s="175" t="s">
        <v>38</v>
      </c>
      <c r="M22" s="188"/>
      <c r="N22" s="137"/>
      <c r="P22" s="136"/>
      <c r="Q22" s="137"/>
      <c r="R22" s="137"/>
      <c r="S22" s="137"/>
      <c r="T22" s="138"/>
    </row>
    <row r="23" spans="1:21" ht="36.75" customHeight="1" outlineLevel="1" x14ac:dyDescent="0.2">
      <c r="A23" s="217" t="s">
        <v>56</v>
      </c>
      <c r="B23" s="218"/>
      <c r="C23" s="219"/>
      <c r="D23" s="42" t="s">
        <v>57</v>
      </c>
      <c r="E23" s="48" t="s">
        <v>46</v>
      </c>
      <c r="F23" s="175"/>
      <c r="G23" s="175"/>
      <c r="H23" s="176">
        <f>ROUND(J23/$L$4,2)</f>
        <v>58.36</v>
      </c>
      <c r="I23" s="176" t="s">
        <v>38</v>
      </c>
      <c r="J23" s="152">
        <v>160968.5</v>
      </c>
      <c r="K23" s="177" t="s">
        <v>38</v>
      </c>
      <c r="L23" s="175" t="s">
        <v>38</v>
      </c>
      <c r="M23" s="188"/>
      <c r="N23" s="137"/>
      <c r="O23" s="27">
        <v>157481</v>
      </c>
      <c r="P23" s="136"/>
      <c r="Q23" s="137"/>
      <c r="R23" s="137"/>
      <c r="S23" s="137"/>
      <c r="T23" s="138"/>
      <c r="U23" s="29">
        <v>2651</v>
      </c>
    </row>
    <row r="24" spans="1:21" ht="68.25" customHeight="1" x14ac:dyDescent="0.25">
      <c r="A24" s="237" t="s">
        <v>58</v>
      </c>
      <c r="B24" s="238"/>
      <c r="C24" s="239"/>
      <c r="D24" s="38" t="s">
        <v>59</v>
      </c>
      <c r="E24" s="51"/>
      <c r="F24" s="178" t="s">
        <v>38</v>
      </c>
      <c r="G24" s="178" t="s">
        <v>38</v>
      </c>
      <c r="H24" s="179">
        <f>H25</f>
        <v>7.8</v>
      </c>
      <c r="I24" s="176" t="s">
        <v>38</v>
      </c>
      <c r="J24" s="179">
        <f>J25</f>
        <v>21513</v>
      </c>
      <c r="K24" s="41" t="s">
        <v>38</v>
      </c>
      <c r="L24" s="41">
        <f>(J24)/($J$59+$K$59)*100</f>
        <v>0.1</v>
      </c>
      <c r="M24" s="164"/>
      <c r="N24" s="164"/>
      <c r="P24" s="136"/>
      <c r="Q24" s="137"/>
      <c r="R24" s="137"/>
      <c r="S24" s="137"/>
      <c r="T24" s="138"/>
    </row>
    <row r="25" spans="1:21" ht="12.75" outlineLevel="1" x14ac:dyDescent="0.2">
      <c r="A25" s="217" t="s">
        <v>60</v>
      </c>
      <c r="B25" s="218"/>
      <c r="C25" s="219"/>
      <c r="D25" s="42" t="s">
        <v>61</v>
      </c>
      <c r="E25" s="50" t="s">
        <v>55</v>
      </c>
      <c r="F25" s="175" t="s">
        <v>38</v>
      </c>
      <c r="G25" s="175" t="s">
        <v>38</v>
      </c>
      <c r="H25" s="176">
        <f>ROUND(J25/$L$4,2)</f>
        <v>7.8</v>
      </c>
      <c r="I25" s="176" t="s">
        <v>38</v>
      </c>
      <c r="J25" s="152">
        <v>21513</v>
      </c>
      <c r="K25" s="177" t="s">
        <v>38</v>
      </c>
      <c r="L25" s="175" t="s">
        <v>38</v>
      </c>
      <c r="M25" s="188"/>
      <c r="N25" s="137"/>
      <c r="P25" s="136"/>
      <c r="Q25" s="137"/>
      <c r="R25" s="137"/>
      <c r="S25" s="137"/>
      <c r="T25" s="138"/>
    </row>
    <row r="26" spans="1:21" ht="12.75" outlineLevel="1" x14ac:dyDescent="0.25">
      <c r="A26" s="217" t="s">
        <v>62</v>
      </c>
      <c r="B26" s="218"/>
      <c r="C26" s="219"/>
      <c r="D26" s="42" t="s">
        <v>63</v>
      </c>
      <c r="E26" s="50" t="s">
        <v>55</v>
      </c>
      <c r="F26" s="175" t="s">
        <v>38</v>
      </c>
      <c r="G26" s="175" t="s">
        <v>38</v>
      </c>
      <c r="H26" s="176"/>
      <c r="I26" s="176" t="s">
        <v>38</v>
      </c>
      <c r="J26" s="176"/>
      <c r="K26" s="177" t="s">
        <v>38</v>
      </c>
      <c r="L26" s="175" t="s">
        <v>38</v>
      </c>
      <c r="M26" s="188"/>
      <c r="N26" s="137"/>
      <c r="P26" s="136"/>
      <c r="Q26" s="137"/>
      <c r="R26" s="137"/>
      <c r="S26" s="137"/>
      <c r="T26" s="138"/>
    </row>
    <row r="27" spans="1:21" ht="12.75" outlineLevel="1" x14ac:dyDescent="0.25">
      <c r="A27" s="217" t="s">
        <v>64</v>
      </c>
      <c r="B27" s="218"/>
      <c r="C27" s="219"/>
      <c r="D27" s="42" t="s">
        <v>65</v>
      </c>
      <c r="E27" s="50" t="s">
        <v>55</v>
      </c>
      <c r="F27" s="175" t="s">
        <v>38</v>
      </c>
      <c r="G27" s="175" t="s">
        <v>38</v>
      </c>
      <c r="H27" s="176"/>
      <c r="I27" s="176" t="s">
        <v>38</v>
      </c>
      <c r="J27" s="176"/>
      <c r="K27" s="177" t="s">
        <v>38</v>
      </c>
      <c r="L27" s="175" t="s">
        <v>38</v>
      </c>
      <c r="M27" s="188"/>
      <c r="N27" s="137"/>
      <c r="P27" s="136"/>
      <c r="Q27" s="137"/>
      <c r="R27" s="137"/>
      <c r="S27" s="137"/>
      <c r="T27" s="138"/>
    </row>
    <row r="28" spans="1:21" ht="12.75" outlineLevel="1" x14ac:dyDescent="0.25">
      <c r="A28" s="217" t="s">
        <v>66</v>
      </c>
      <c r="B28" s="218"/>
      <c r="C28" s="219"/>
      <c r="D28" s="42" t="s">
        <v>67</v>
      </c>
      <c r="E28" s="50" t="s">
        <v>55</v>
      </c>
      <c r="F28" s="175" t="s">
        <v>38</v>
      </c>
      <c r="G28" s="175" t="s">
        <v>38</v>
      </c>
      <c r="H28" s="176"/>
      <c r="I28" s="176" t="s">
        <v>38</v>
      </c>
      <c r="J28" s="176"/>
      <c r="K28" s="177" t="s">
        <v>38</v>
      </c>
      <c r="L28" s="175" t="s">
        <v>38</v>
      </c>
      <c r="M28" s="188"/>
      <c r="N28" s="137"/>
      <c r="P28" s="136"/>
      <c r="Q28" s="137"/>
      <c r="R28" s="137"/>
      <c r="S28" s="137"/>
      <c r="T28" s="138"/>
    </row>
    <row r="29" spans="1:21" s="52" customFormat="1" ht="25.5" customHeight="1" x14ac:dyDescent="0.25">
      <c r="A29" s="237" t="s">
        <v>68</v>
      </c>
      <c r="B29" s="238"/>
      <c r="C29" s="239"/>
      <c r="D29" s="38" t="s">
        <v>69</v>
      </c>
      <c r="E29" s="51"/>
      <c r="F29" s="178" t="s">
        <v>38</v>
      </c>
      <c r="G29" s="178" t="s">
        <v>38</v>
      </c>
      <c r="H29" s="179" t="s">
        <v>38</v>
      </c>
      <c r="I29" s="180">
        <f>SUM(I30:I34,I37:I39)</f>
        <v>9536.89</v>
      </c>
      <c r="J29" s="179" t="s">
        <v>38</v>
      </c>
      <c r="K29" s="180">
        <f>SUM(K30:K34,K37:K39)</f>
        <v>26532171.199999999</v>
      </c>
      <c r="L29" s="41">
        <f>(K29)/($J$59+$K$59)*100</f>
        <v>79.5</v>
      </c>
      <c r="M29" s="164"/>
      <c r="N29" s="164"/>
      <c r="P29" s="139"/>
      <c r="Q29" s="140"/>
      <c r="R29" s="140"/>
      <c r="S29" s="140"/>
      <c r="T29" s="141"/>
    </row>
    <row r="30" spans="1:21" ht="21" customHeight="1" outlineLevel="1" x14ac:dyDescent="0.25">
      <c r="A30" s="217" t="s">
        <v>70</v>
      </c>
      <c r="B30" s="218"/>
      <c r="C30" s="219"/>
      <c r="D30" s="42" t="s">
        <v>71</v>
      </c>
      <c r="E30" s="43" t="s">
        <v>40</v>
      </c>
      <c r="F30" s="175">
        <f t="shared" ref="F30:G36" si="1">F41+F50</f>
        <v>0.33</v>
      </c>
      <c r="G30" s="176">
        <f>I30/F30</f>
        <v>2018.42</v>
      </c>
      <c r="H30" s="176" t="s">
        <v>38</v>
      </c>
      <c r="I30" s="176">
        <f>I41+I50</f>
        <v>666.08</v>
      </c>
      <c r="J30" s="176" t="s">
        <v>38</v>
      </c>
      <c r="K30" s="176">
        <f>K41+K50</f>
        <v>1853069.07</v>
      </c>
      <c r="L30" s="175" t="s">
        <v>38</v>
      </c>
      <c r="M30" s="188"/>
      <c r="N30" s="137"/>
      <c r="P30" s="136">
        <f t="shared" ref="P30:P38" si="2">ROUND(F30*G30,2)</f>
        <v>666.08</v>
      </c>
      <c r="Q30" s="142">
        <f t="shared" ref="Q30:Q38" si="3">P30-I30</f>
        <v>0</v>
      </c>
      <c r="R30" s="137"/>
      <c r="S30" s="143">
        <f>ROUND(P30*2782056/1000,2)</f>
        <v>1853071.86</v>
      </c>
      <c r="T30" s="149">
        <f t="shared" ref="T30:T38" si="4">S30-K30</f>
        <v>2.79</v>
      </c>
    </row>
    <row r="31" spans="1:21" ht="36" outlineLevel="1" x14ac:dyDescent="0.25">
      <c r="A31" s="242" t="s">
        <v>72</v>
      </c>
      <c r="B31" s="243" t="s">
        <v>73</v>
      </c>
      <c r="C31" s="54" t="s">
        <v>74</v>
      </c>
      <c r="D31" s="42" t="s">
        <v>75</v>
      </c>
      <c r="E31" s="46" t="s">
        <v>76</v>
      </c>
      <c r="F31" s="175">
        <f t="shared" si="1"/>
        <v>2.359</v>
      </c>
      <c r="G31" s="175">
        <f t="shared" si="1"/>
        <v>401.74</v>
      </c>
      <c r="H31" s="176" t="s">
        <v>38</v>
      </c>
      <c r="I31" s="176">
        <f>I42+I51</f>
        <v>947.7</v>
      </c>
      <c r="J31" s="176" t="s">
        <v>38</v>
      </c>
      <c r="K31" s="176">
        <f>K42+K51</f>
        <v>2636554.4700000002</v>
      </c>
      <c r="L31" s="175" t="s">
        <v>38</v>
      </c>
      <c r="M31" s="188"/>
      <c r="N31" s="137"/>
      <c r="P31" s="136">
        <f t="shared" si="2"/>
        <v>947.7</v>
      </c>
      <c r="Q31" s="142">
        <f t="shared" si="3"/>
        <v>0</v>
      </c>
      <c r="R31" s="137"/>
      <c r="S31" s="143">
        <f t="shared" ref="S31:S48" si="5">ROUND(P31*2782056/1000,2)</f>
        <v>2636554.4700000002</v>
      </c>
      <c r="T31" s="144">
        <f t="shared" si="4"/>
        <v>0</v>
      </c>
    </row>
    <row r="32" spans="1:21" ht="24" outlineLevel="1" x14ac:dyDescent="0.25">
      <c r="A32" s="242"/>
      <c r="B32" s="244"/>
      <c r="C32" s="54" t="s">
        <v>77</v>
      </c>
      <c r="D32" s="42" t="s">
        <v>78</v>
      </c>
      <c r="E32" s="46" t="s">
        <v>79</v>
      </c>
      <c r="F32" s="175">
        <f t="shared" si="1"/>
        <v>0.56000000000000005</v>
      </c>
      <c r="G32" s="175">
        <f t="shared" si="1"/>
        <v>514.29999999999995</v>
      </c>
      <c r="H32" s="176" t="s">
        <v>38</v>
      </c>
      <c r="I32" s="176">
        <f>I43+I52</f>
        <v>288.01</v>
      </c>
      <c r="J32" s="176" t="s">
        <v>38</v>
      </c>
      <c r="K32" s="176">
        <f>K43+K52</f>
        <v>801259.95</v>
      </c>
      <c r="L32" s="175" t="s">
        <v>38</v>
      </c>
      <c r="M32" s="188"/>
      <c r="N32" s="170">
        <f>K32/(J59+K59)</f>
        <v>2.4E-2</v>
      </c>
      <c r="P32" s="136">
        <f t="shared" si="2"/>
        <v>288.01</v>
      </c>
      <c r="Q32" s="142">
        <f t="shared" si="3"/>
        <v>0</v>
      </c>
      <c r="R32" s="137"/>
      <c r="S32" s="143">
        <f t="shared" si="5"/>
        <v>801259.95</v>
      </c>
      <c r="T32" s="144">
        <f t="shared" si="4"/>
        <v>0</v>
      </c>
    </row>
    <row r="33" spans="1:20" ht="12.75" outlineLevel="1" x14ac:dyDescent="0.25">
      <c r="A33" s="242"/>
      <c r="B33" s="245"/>
      <c r="C33" s="54" t="s">
        <v>80</v>
      </c>
      <c r="D33" s="42" t="s">
        <v>81</v>
      </c>
      <c r="E33" s="46" t="s">
        <v>44</v>
      </c>
      <c r="F33" s="175">
        <f t="shared" si="1"/>
        <v>1.98</v>
      </c>
      <c r="G33" s="176">
        <f t="shared" si="1"/>
        <v>1125.5999999999999</v>
      </c>
      <c r="H33" s="176" t="s">
        <v>38</v>
      </c>
      <c r="I33" s="176">
        <f>I44+I53</f>
        <v>2228.69</v>
      </c>
      <c r="J33" s="176" t="s">
        <v>38</v>
      </c>
      <c r="K33" s="176">
        <f>K44+K53</f>
        <v>6200340.3899999997</v>
      </c>
      <c r="L33" s="175" t="s">
        <v>38</v>
      </c>
      <c r="M33" s="188"/>
      <c r="N33" s="137"/>
      <c r="P33" s="136">
        <f t="shared" si="2"/>
        <v>2228.69</v>
      </c>
      <c r="Q33" s="142">
        <f t="shared" si="3"/>
        <v>0</v>
      </c>
      <c r="R33" s="137"/>
      <c r="S33" s="143">
        <f t="shared" si="5"/>
        <v>6200340.3899999997</v>
      </c>
      <c r="T33" s="144">
        <f t="shared" si="4"/>
        <v>0</v>
      </c>
    </row>
    <row r="34" spans="1:20" ht="38.25" customHeight="1" outlineLevel="1" x14ac:dyDescent="0.25">
      <c r="A34" s="217" t="s">
        <v>82</v>
      </c>
      <c r="B34" s="218"/>
      <c r="C34" s="219"/>
      <c r="D34" s="42" t="s">
        <v>83</v>
      </c>
      <c r="E34" s="48" t="s">
        <v>46</v>
      </c>
      <c r="F34" s="175">
        <f t="shared" si="1"/>
        <v>0.17457</v>
      </c>
      <c r="G34" s="176">
        <f t="shared" si="1"/>
        <v>26042.68</v>
      </c>
      <c r="H34" s="176" t="s">
        <v>38</v>
      </c>
      <c r="I34" s="176">
        <f t="shared" ref="I34:I36" si="6">I45+I54</f>
        <v>4546.2700000000004</v>
      </c>
      <c r="J34" s="176" t="s">
        <v>38</v>
      </c>
      <c r="K34" s="176">
        <f t="shared" ref="K34:K36" si="7">K45+K54</f>
        <v>12647990.710000001</v>
      </c>
      <c r="L34" s="175" t="s">
        <v>38</v>
      </c>
      <c r="M34" s="188"/>
      <c r="N34" s="137"/>
      <c r="P34" s="136">
        <f t="shared" si="2"/>
        <v>4546.2700000000004</v>
      </c>
      <c r="Q34" s="142">
        <f t="shared" si="3"/>
        <v>0</v>
      </c>
      <c r="R34" s="137"/>
      <c r="S34" s="143">
        <f t="shared" si="5"/>
        <v>12647977.73</v>
      </c>
      <c r="T34" s="149">
        <f t="shared" si="4"/>
        <v>-12.98</v>
      </c>
    </row>
    <row r="35" spans="1:20" ht="38.25" customHeight="1" outlineLevel="1" x14ac:dyDescent="0.25">
      <c r="A35" s="221" t="s">
        <v>84</v>
      </c>
      <c r="B35" s="222"/>
      <c r="C35" s="223"/>
      <c r="D35" s="44" t="s">
        <v>85</v>
      </c>
      <c r="E35" s="49" t="s">
        <v>52</v>
      </c>
      <c r="F35" s="175">
        <f t="shared" si="1"/>
        <v>3.9E-2</v>
      </c>
      <c r="G35" s="176">
        <f t="shared" si="1"/>
        <v>1761.98</v>
      </c>
      <c r="H35" s="176" t="s">
        <v>38</v>
      </c>
      <c r="I35" s="176">
        <f t="shared" si="6"/>
        <v>68.72</v>
      </c>
      <c r="J35" s="176" t="s">
        <v>38</v>
      </c>
      <c r="K35" s="176">
        <f t="shared" si="7"/>
        <v>191182.89</v>
      </c>
      <c r="L35" s="175" t="s">
        <v>38</v>
      </c>
      <c r="M35" s="188"/>
      <c r="N35" s="137"/>
      <c r="P35" s="136">
        <f t="shared" si="2"/>
        <v>68.72</v>
      </c>
      <c r="Q35" s="142">
        <f t="shared" si="3"/>
        <v>0</v>
      </c>
      <c r="R35" s="137"/>
      <c r="S35" s="143">
        <f t="shared" si="5"/>
        <v>191182.89</v>
      </c>
      <c r="T35" s="144">
        <f t="shared" si="4"/>
        <v>0</v>
      </c>
    </row>
    <row r="36" spans="1:20" ht="25.5" customHeight="1" outlineLevel="1" x14ac:dyDescent="0.25">
      <c r="A36" s="233" t="s">
        <v>86</v>
      </c>
      <c r="B36" s="234"/>
      <c r="C36" s="235"/>
      <c r="D36" s="44" t="s">
        <v>87</v>
      </c>
      <c r="E36" s="49" t="s">
        <v>46</v>
      </c>
      <c r="F36" s="175">
        <f t="shared" si="1"/>
        <v>2.7799999999999999E-3</v>
      </c>
      <c r="G36" s="176">
        <f t="shared" si="1"/>
        <v>130316.55</v>
      </c>
      <c r="H36" s="176" t="s">
        <v>38</v>
      </c>
      <c r="I36" s="176">
        <f t="shared" si="6"/>
        <v>362.28</v>
      </c>
      <c r="J36" s="176" t="s">
        <v>38</v>
      </c>
      <c r="K36" s="176">
        <f t="shared" si="7"/>
        <v>1007882.6</v>
      </c>
      <c r="L36" s="175" t="s">
        <v>38</v>
      </c>
      <c r="M36" s="188"/>
      <c r="N36" s="137"/>
      <c r="P36" s="136">
        <f t="shared" si="2"/>
        <v>362.28</v>
      </c>
      <c r="Q36" s="142">
        <f t="shared" si="3"/>
        <v>0</v>
      </c>
      <c r="R36" s="137"/>
      <c r="S36" s="143">
        <f t="shared" si="5"/>
        <v>1007883.25</v>
      </c>
      <c r="T36" s="144">
        <f t="shared" si="4"/>
        <v>0.7</v>
      </c>
    </row>
    <row r="37" spans="1:20" ht="25.5" customHeight="1" outlineLevel="1" x14ac:dyDescent="0.25">
      <c r="A37" s="217" t="s">
        <v>88</v>
      </c>
      <c r="B37" s="218"/>
      <c r="C37" s="219"/>
      <c r="D37" s="42" t="s">
        <v>89</v>
      </c>
      <c r="E37" s="48" t="s">
        <v>48</v>
      </c>
      <c r="F37" s="175">
        <f>F48+F57</f>
        <v>0.06</v>
      </c>
      <c r="G37" s="176">
        <f>G48+G57</f>
        <v>12801.6</v>
      </c>
      <c r="H37" s="176" t="s">
        <v>38</v>
      </c>
      <c r="I37" s="176">
        <f>I48+I57</f>
        <v>768.1</v>
      </c>
      <c r="J37" s="176" t="s">
        <v>38</v>
      </c>
      <c r="K37" s="176">
        <f>K48+K57</f>
        <v>2136897.21</v>
      </c>
      <c r="L37" s="175" t="s">
        <v>38</v>
      </c>
      <c r="M37" s="188"/>
      <c r="N37" s="137"/>
      <c r="P37" s="136">
        <f t="shared" si="2"/>
        <v>768.1</v>
      </c>
      <c r="Q37" s="142">
        <f t="shared" si="3"/>
        <v>0</v>
      </c>
      <c r="R37" s="137"/>
      <c r="S37" s="143">
        <f t="shared" si="5"/>
        <v>2136897.21</v>
      </c>
      <c r="T37" s="144">
        <f t="shared" si="4"/>
        <v>0</v>
      </c>
    </row>
    <row r="38" spans="1:20" ht="25.5" customHeight="1" outlineLevel="1" x14ac:dyDescent="0.25">
      <c r="A38" s="217" t="s">
        <v>90</v>
      </c>
      <c r="B38" s="218"/>
      <c r="C38" s="219"/>
      <c r="D38" s="42" t="s">
        <v>91</v>
      </c>
      <c r="E38" s="48" t="s">
        <v>52</v>
      </c>
      <c r="F38" s="175">
        <f>F58</f>
        <v>0</v>
      </c>
      <c r="G38" s="175">
        <f>G58</f>
        <v>0</v>
      </c>
      <c r="H38" s="176" t="s">
        <v>38</v>
      </c>
      <c r="I38" s="176">
        <f>I58</f>
        <v>0</v>
      </c>
      <c r="J38" s="176" t="s">
        <v>38</v>
      </c>
      <c r="K38" s="176">
        <f>K58</f>
        <v>0</v>
      </c>
      <c r="L38" s="175" t="s">
        <v>38</v>
      </c>
      <c r="M38" s="188"/>
      <c r="N38" s="137"/>
      <c r="P38" s="136">
        <f t="shared" si="2"/>
        <v>0</v>
      </c>
      <c r="Q38" s="142">
        <f t="shared" si="3"/>
        <v>0</v>
      </c>
      <c r="R38" s="137"/>
      <c r="S38" s="143">
        <f t="shared" si="5"/>
        <v>0</v>
      </c>
      <c r="T38" s="144">
        <f t="shared" si="4"/>
        <v>0</v>
      </c>
    </row>
    <row r="39" spans="1:20" ht="12.75" outlineLevel="1" x14ac:dyDescent="0.25">
      <c r="A39" s="217" t="s">
        <v>175</v>
      </c>
      <c r="B39" s="218"/>
      <c r="C39" s="219"/>
      <c r="D39" s="42" t="s">
        <v>92</v>
      </c>
      <c r="E39" s="50" t="s">
        <v>55</v>
      </c>
      <c r="F39" s="175" t="s">
        <v>38</v>
      </c>
      <c r="G39" s="175" t="s">
        <v>38</v>
      </c>
      <c r="H39" s="176" t="s">
        <v>38</v>
      </c>
      <c r="I39" s="181">
        <f>ROUND(K39*1000/2782056,2)</f>
        <v>92.04</v>
      </c>
      <c r="J39" s="176" t="s">
        <v>38</v>
      </c>
      <c r="K39" s="181">
        <v>256059.4</v>
      </c>
      <c r="L39" s="175" t="s">
        <v>38</v>
      </c>
      <c r="M39" s="188"/>
      <c r="N39" s="137"/>
      <c r="P39" s="136"/>
      <c r="Q39" s="142"/>
      <c r="R39" s="137"/>
      <c r="S39" s="143">
        <f t="shared" si="5"/>
        <v>0</v>
      </c>
      <c r="T39" s="144"/>
    </row>
    <row r="40" spans="1:20" ht="51" customHeight="1" x14ac:dyDescent="0.25">
      <c r="A40" s="217" t="s">
        <v>93</v>
      </c>
      <c r="B40" s="218"/>
      <c r="C40" s="219"/>
      <c r="D40" s="42" t="s">
        <v>94</v>
      </c>
      <c r="E40" s="43"/>
      <c r="F40" s="175" t="s">
        <v>38</v>
      </c>
      <c r="G40" s="175" t="s">
        <v>38</v>
      </c>
      <c r="H40" s="176" t="s">
        <v>38</v>
      </c>
      <c r="I40" s="176">
        <f>SUM(I41:I45,I48)</f>
        <v>9424.7199999999993</v>
      </c>
      <c r="J40" s="176" t="s">
        <v>38</v>
      </c>
      <c r="K40" s="176">
        <f>SUM(K41:K45,K48)</f>
        <v>26220111.800000001</v>
      </c>
      <c r="L40" s="55">
        <f>(K40)/($J$59+$K$59)*100</f>
        <v>78.599999999999994</v>
      </c>
      <c r="M40" s="165"/>
      <c r="N40" s="165"/>
      <c r="P40" s="136"/>
      <c r="Q40" s="142"/>
      <c r="R40" s="137"/>
      <c r="S40" s="143">
        <f t="shared" si="5"/>
        <v>0</v>
      </c>
      <c r="T40" s="144"/>
    </row>
    <row r="41" spans="1:20" ht="12.75" x14ac:dyDescent="0.25">
      <c r="A41" s="217" t="s">
        <v>95</v>
      </c>
      <c r="B41" s="218"/>
      <c r="C41" s="219"/>
      <c r="D41" s="42" t="s">
        <v>96</v>
      </c>
      <c r="E41" s="43" t="s">
        <v>40</v>
      </c>
      <c r="F41" s="182">
        <v>0.33</v>
      </c>
      <c r="G41" s="176">
        <v>1957.42</v>
      </c>
      <c r="H41" s="176" t="s">
        <v>38</v>
      </c>
      <c r="I41" s="176">
        <f>ROUND(F41*G41,2)</f>
        <v>645.95000000000005</v>
      </c>
      <c r="J41" s="176" t="s">
        <v>38</v>
      </c>
      <c r="K41" s="176">
        <f t="shared" ref="K41:K46" si="8">ROUND(I41*2782056/1000,2)</f>
        <v>1797069.07</v>
      </c>
      <c r="L41" s="175" t="s">
        <v>38</v>
      </c>
      <c r="M41" s="188"/>
      <c r="N41" s="137"/>
      <c r="P41" s="136">
        <f t="shared" ref="P41:P48" si="9">ROUND(F41*G41,2)</f>
        <v>645.95000000000005</v>
      </c>
      <c r="Q41" s="142">
        <f t="shared" ref="Q41:Q48" si="10">P41-I41</f>
        <v>0</v>
      </c>
      <c r="R41" s="137"/>
      <c r="S41" s="143">
        <f t="shared" si="5"/>
        <v>1797069.07</v>
      </c>
      <c r="T41" s="144">
        <f t="shared" ref="T41:T48" si="11">S41-K41</f>
        <v>0</v>
      </c>
    </row>
    <row r="42" spans="1:20" ht="36" x14ac:dyDescent="0.25">
      <c r="A42" s="224" t="s">
        <v>72</v>
      </c>
      <c r="B42" s="225"/>
      <c r="C42" s="226"/>
      <c r="D42" s="42" t="s">
        <v>97</v>
      </c>
      <c r="E42" s="46" t="s">
        <v>76</v>
      </c>
      <c r="F42" s="175">
        <v>2.359</v>
      </c>
      <c r="G42" s="176">
        <v>401.74</v>
      </c>
      <c r="H42" s="176" t="s">
        <v>38</v>
      </c>
      <c r="I42" s="176">
        <f t="shared" ref="I42:I47" si="12">ROUND(F42*G42,2)</f>
        <v>947.7</v>
      </c>
      <c r="J42" s="176" t="s">
        <v>38</v>
      </c>
      <c r="K42" s="176">
        <f t="shared" si="8"/>
        <v>2636554.4700000002</v>
      </c>
      <c r="L42" s="175" t="s">
        <v>38</v>
      </c>
      <c r="M42" s="188"/>
      <c r="N42" s="137"/>
      <c r="P42" s="136">
        <f t="shared" si="9"/>
        <v>947.7</v>
      </c>
      <c r="Q42" s="142">
        <f t="shared" si="10"/>
        <v>0</v>
      </c>
      <c r="R42" s="137"/>
      <c r="S42" s="143">
        <f t="shared" si="5"/>
        <v>2636554.4700000002</v>
      </c>
      <c r="T42" s="144">
        <f t="shared" si="11"/>
        <v>0</v>
      </c>
    </row>
    <row r="43" spans="1:20" ht="24" x14ac:dyDescent="0.25">
      <c r="A43" s="227"/>
      <c r="B43" s="228"/>
      <c r="C43" s="229"/>
      <c r="D43" s="42" t="s">
        <v>98</v>
      </c>
      <c r="E43" s="46" t="s">
        <v>79</v>
      </c>
      <c r="F43" s="182">
        <v>0.56000000000000005</v>
      </c>
      <c r="G43" s="176">
        <v>514.29999999999995</v>
      </c>
      <c r="H43" s="176" t="s">
        <v>38</v>
      </c>
      <c r="I43" s="176">
        <f t="shared" si="12"/>
        <v>288.01</v>
      </c>
      <c r="J43" s="176" t="s">
        <v>38</v>
      </c>
      <c r="K43" s="176">
        <f t="shared" si="8"/>
        <v>801259.95</v>
      </c>
      <c r="L43" s="175" t="s">
        <v>38</v>
      </c>
      <c r="M43" s="188"/>
      <c r="N43" s="137"/>
      <c r="P43" s="136">
        <f t="shared" si="9"/>
        <v>288.01</v>
      </c>
      <c r="Q43" s="142">
        <f t="shared" si="10"/>
        <v>0</v>
      </c>
      <c r="R43" s="137"/>
      <c r="S43" s="143">
        <f t="shared" si="5"/>
        <v>801259.95</v>
      </c>
      <c r="T43" s="144">
        <f t="shared" si="11"/>
        <v>0</v>
      </c>
    </row>
    <row r="44" spans="1:20" ht="12.75" x14ac:dyDescent="0.25">
      <c r="A44" s="230"/>
      <c r="B44" s="231"/>
      <c r="C44" s="232"/>
      <c r="D44" s="42" t="s">
        <v>99</v>
      </c>
      <c r="E44" s="46" t="s">
        <v>44</v>
      </c>
      <c r="F44" s="182">
        <v>1.98</v>
      </c>
      <c r="G44" s="176">
        <v>1125.5999999999999</v>
      </c>
      <c r="H44" s="176" t="s">
        <v>38</v>
      </c>
      <c r="I44" s="176">
        <f t="shared" si="12"/>
        <v>2228.69</v>
      </c>
      <c r="J44" s="176" t="s">
        <v>38</v>
      </c>
      <c r="K44" s="176">
        <f t="shared" si="8"/>
        <v>6200340.3899999997</v>
      </c>
      <c r="L44" s="175" t="s">
        <v>38</v>
      </c>
      <c r="M44" s="188"/>
      <c r="N44" s="137"/>
      <c r="P44" s="136">
        <f t="shared" si="9"/>
        <v>2228.69</v>
      </c>
      <c r="Q44" s="142">
        <f t="shared" si="10"/>
        <v>0</v>
      </c>
      <c r="R44" s="137"/>
      <c r="S44" s="143">
        <f t="shared" si="5"/>
        <v>6200340.3899999997</v>
      </c>
      <c r="T44" s="144">
        <f t="shared" si="11"/>
        <v>0</v>
      </c>
    </row>
    <row r="45" spans="1:20" ht="25.5" customHeight="1" x14ac:dyDescent="0.25">
      <c r="A45" s="217" t="s">
        <v>100</v>
      </c>
      <c r="B45" s="218"/>
      <c r="C45" s="219"/>
      <c r="D45" s="42" t="s">
        <v>101</v>
      </c>
      <c r="E45" s="48" t="s">
        <v>46</v>
      </c>
      <c r="F45" s="196">
        <v>0.17457</v>
      </c>
      <c r="G45" s="176">
        <v>26042.68</v>
      </c>
      <c r="H45" s="176" t="s">
        <v>38</v>
      </c>
      <c r="I45" s="176">
        <f t="shared" si="12"/>
        <v>4546.2700000000004</v>
      </c>
      <c r="J45" s="176" t="s">
        <v>38</v>
      </c>
      <c r="K45" s="176">
        <f>ROUND(I45*2782056/1000,2)+12.98</f>
        <v>12647990.710000001</v>
      </c>
      <c r="L45" s="175" t="s">
        <v>38</v>
      </c>
      <c r="M45" s="188"/>
      <c r="N45" s="137"/>
      <c r="P45" s="136">
        <f t="shared" si="9"/>
        <v>4546.2700000000004</v>
      </c>
      <c r="Q45" s="142">
        <f t="shared" si="10"/>
        <v>0</v>
      </c>
      <c r="R45" s="137"/>
      <c r="S45" s="143">
        <f t="shared" si="5"/>
        <v>12647977.73</v>
      </c>
      <c r="T45" s="149">
        <f t="shared" si="11"/>
        <v>-12.98</v>
      </c>
    </row>
    <row r="46" spans="1:20" ht="25.5" customHeight="1" x14ac:dyDescent="0.25">
      <c r="A46" s="221" t="s">
        <v>102</v>
      </c>
      <c r="B46" s="222"/>
      <c r="C46" s="223"/>
      <c r="D46" s="44" t="s">
        <v>103</v>
      </c>
      <c r="E46" s="49" t="s">
        <v>52</v>
      </c>
      <c r="F46" s="197">
        <v>3.9E-2</v>
      </c>
      <c r="G46" s="176">
        <v>1761.98</v>
      </c>
      <c r="H46" s="176" t="s">
        <v>38</v>
      </c>
      <c r="I46" s="176">
        <f t="shared" si="12"/>
        <v>68.72</v>
      </c>
      <c r="J46" s="176" t="s">
        <v>38</v>
      </c>
      <c r="K46" s="176">
        <f t="shared" si="8"/>
        <v>191182.89</v>
      </c>
      <c r="L46" s="175" t="s">
        <v>38</v>
      </c>
      <c r="M46" s="188"/>
      <c r="N46" s="137"/>
      <c r="P46" s="136">
        <f t="shared" si="9"/>
        <v>68.72</v>
      </c>
      <c r="Q46" s="142">
        <f t="shared" si="10"/>
        <v>0</v>
      </c>
      <c r="R46" s="137"/>
      <c r="S46" s="143">
        <f t="shared" si="5"/>
        <v>191182.89</v>
      </c>
      <c r="T46" s="144">
        <f t="shared" si="11"/>
        <v>0</v>
      </c>
    </row>
    <row r="47" spans="1:20" ht="17.25" customHeight="1" x14ac:dyDescent="0.25">
      <c r="A47" s="233" t="s">
        <v>104</v>
      </c>
      <c r="B47" s="234"/>
      <c r="C47" s="235"/>
      <c r="D47" s="44" t="s">
        <v>105</v>
      </c>
      <c r="E47" s="49" t="s">
        <v>46</v>
      </c>
      <c r="F47" s="198">
        <v>2.7799999999999999E-3</v>
      </c>
      <c r="G47" s="181">
        <v>130316.55</v>
      </c>
      <c r="H47" s="176" t="s">
        <v>38</v>
      </c>
      <c r="I47" s="176">
        <f t="shared" si="12"/>
        <v>362.28</v>
      </c>
      <c r="J47" s="176" t="s">
        <v>38</v>
      </c>
      <c r="K47" s="176">
        <f>ROUND(I47*2782056/1000,2)-0.65</f>
        <v>1007882.6</v>
      </c>
      <c r="L47" s="175" t="s">
        <v>38</v>
      </c>
      <c r="M47" s="188"/>
      <c r="N47" s="137"/>
      <c r="P47" s="136">
        <f t="shared" si="9"/>
        <v>362.28</v>
      </c>
      <c r="Q47" s="142">
        <f t="shared" si="10"/>
        <v>0</v>
      </c>
      <c r="R47" s="137"/>
      <c r="S47" s="143">
        <f t="shared" si="5"/>
        <v>1007883.25</v>
      </c>
      <c r="T47" s="144">
        <f t="shared" si="11"/>
        <v>0.7</v>
      </c>
    </row>
    <row r="48" spans="1:20" ht="25.5" customHeight="1" x14ac:dyDescent="0.25">
      <c r="A48" s="217" t="s">
        <v>106</v>
      </c>
      <c r="B48" s="218"/>
      <c r="C48" s="219"/>
      <c r="D48" s="42" t="s">
        <v>107</v>
      </c>
      <c r="E48" s="48" t="s">
        <v>48</v>
      </c>
      <c r="F48" s="199">
        <v>0.06</v>
      </c>
      <c r="G48" s="181">
        <v>12801.6</v>
      </c>
      <c r="H48" s="176" t="s">
        <v>38</v>
      </c>
      <c r="I48" s="176">
        <f>ROUND(F48*G48,2)</f>
        <v>768.1</v>
      </c>
      <c r="J48" s="176" t="s">
        <v>38</v>
      </c>
      <c r="K48" s="176">
        <f>ROUND(I48*2782056/1000,2)</f>
        <v>2136897.21</v>
      </c>
      <c r="L48" s="175" t="s">
        <v>38</v>
      </c>
      <c r="M48" s="188"/>
      <c r="N48" s="137"/>
      <c r="P48" s="145">
        <f t="shared" si="9"/>
        <v>768.1</v>
      </c>
      <c r="Q48" s="146">
        <f t="shared" si="10"/>
        <v>0</v>
      </c>
      <c r="R48" s="147"/>
      <c r="S48" s="143">
        <f t="shared" si="5"/>
        <v>2136897.21</v>
      </c>
      <c r="T48" s="148">
        <f t="shared" si="11"/>
        <v>0</v>
      </c>
    </row>
    <row r="49" spans="1:20" ht="25.5" customHeight="1" x14ac:dyDescent="0.25">
      <c r="A49" s="217" t="s">
        <v>108</v>
      </c>
      <c r="B49" s="218"/>
      <c r="C49" s="219"/>
      <c r="D49" s="42" t="s">
        <v>109</v>
      </c>
      <c r="E49" s="43"/>
      <c r="F49" s="175" t="s">
        <v>38</v>
      </c>
      <c r="G49" s="175" t="s">
        <v>38</v>
      </c>
      <c r="H49" s="176" t="s">
        <v>38</v>
      </c>
      <c r="I49" s="176">
        <f>SUM(I50:I54,I57:I58)</f>
        <v>20.13</v>
      </c>
      <c r="J49" s="176" t="s">
        <v>38</v>
      </c>
      <c r="K49" s="176">
        <f>SUM(K50:K54,K57:K58)</f>
        <v>56000</v>
      </c>
      <c r="L49" s="55">
        <f>(K49)/($J$59+$K$59)*100</f>
        <v>0.2</v>
      </c>
      <c r="M49" s="165"/>
      <c r="N49" s="165"/>
    </row>
    <row r="50" spans="1:20" ht="12.75" x14ac:dyDescent="0.25">
      <c r="A50" s="217" t="s">
        <v>95</v>
      </c>
      <c r="B50" s="218"/>
      <c r="C50" s="219"/>
      <c r="D50" s="42" t="s">
        <v>110</v>
      </c>
      <c r="E50" s="43" t="s">
        <v>40</v>
      </c>
      <c r="F50" s="182"/>
      <c r="G50" s="175"/>
      <c r="H50" s="176" t="s">
        <v>38</v>
      </c>
      <c r="I50" s="176">
        <f>ROUND(K50*1000/[3]числ!$B$8,2)</f>
        <v>20.13</v>
      </c>
      <c r="J50" s="176" t="s">
        <v>38</v>
      </c>
      <c r="K50" s="176">
        <v>56000</v>
      </c>
      <c r="L50" s="175" t="s">
        <v>38</v>
      </c>
      <c r="M50" s="188"/>
      <c r="N50" s="137"/>
    </row>
    <row r="51" spans="1:20" ht="36" x14ac:dyDescent="0.25">
      <c r="A51" s="224" t="s">
        <v>72</v>
      </c>
      <c r="B51" s="225"/>
      <c r="C51" s="226"/>
      <c r="D51" s="42" t="s">
        <v>111</v>
      </c>
      <c r="E51" s="46" t="s">
        <v>76</v>
      </c>
      <c r="F51" s="175"/>
      <c r="G51" s="175"/>
      <c r="H51" s="176" t="s">
        <v>38</v>
      </c>
      <c r="I51" s="176"/>
      <c r="J51" s="176" t="s">
        <v>38</v>
      </c>
      <c r="K51" s="176"/>
      <c r="L51" s="175" t="s">
        <v>38</v>
      </c>
      <c r="M51" s="188"/>
      <c r="N51" s="137"/>
    </row>
    <row r="52" spans="1:20" ht="24" x14ac:dyDescent="0.25">
      <c r="A52" s="227"/>
      <c r="B52" s="228"/>
      <c r="C52" s="229"/>
      <c r="D52" s="42" t="s">
        <v>112</v>
      </c>
      <c r="E52" s="46" t="s">
        <v>79</v>
      </c>
      <c r="F52" s="175"/>
      <c r="G52" s="175"/>
      <c r="H52" s="176" t="s">
        <v>38</v>
      </c>
      <c r="I52" s="176"/>
      <c r="J52" s="176" t="s">
        <v>38</v>
      </c>
      <c r="K52" s="176"/>
      <c r="L52" s="175" t="s">
        <v>38</v>
      </c>
      <c r="M52" s="188"/>
      <c r="N52" s="137"/>
    </row>
    <row r="53" spans="1:20" ht="12.75" x14ac:dyDescent="0.25">
      <c r="A53" s="230"/>
      <c r="B53" s="231"/>
      <c r="C53" s="232"/>
      <c r="D53" s="42" t="s">
        <v>113</v>
      </c>
      <c r="E53" s="46" t="s">
        <v>44</v>
      </c>
      <c r="F53" s="175"/>
      <c r="G53" s="175"/>
      <c r="H53" s="176" t="s">
        <v>38</v>
      </c>
      <c r="I53" s="176"/>
      <c r="J53" s="176" t="s">
        <v>38</v>
      </c>
      <c r="K53" s="176"/>
      <c r="L53" s="175" t="s">
        <v>38</v>
      </c>
      <c r="M53" s="188"/>
      <c r="N53" s="137"/>
    </row>
    <row r="54" spans="1:20" ht="25.5" customHeight="1" x14ac:dyDescent="0.25">
      <c r="A54" s="217" t="s">
        <v>100</v>
      </c>
      <c r="B54" s="218"/>
      <c r="C54" s="219"/>
      <c r="D54" s="42" t="s">
        <v>114</v>
      </c>
      <c r="E54" s="48" t="s">
        <v>46</v>
      </c>
      <c r="F54" s="175"/>
      <c r="G54" s="175"/>
      <c r="H54" s="176" t="s">
        <v>38</v>
      </c>
      <c r="I54" s="176">
        <f>ROUND(K54*1000/[3]числ!$B$8,2)</f>
        <v>0</v>
      </c>
      <c r="J54" s="176" t="s">
        <v>38</v>
      </c>
      <c r="K54" s="176"/>
      <c r="L54" s="175" t="s">
        <v>38</v>
      </c>
      <c r="M54" s="188"/>
      <c r="N54" s="137"/>
    </row>
    <row r="55" spans="1:20" ht="25.5" customHeight="1" x14ac:dyDescent="0.25">
      <c r="A55" s="221" t="s">
        <v>115</v>
      </c>
      <c r="B55" s="222"/>
      <c r="C55" s="223"/>
      <c r="D55" s="44" t="s">
        <v>116</v>
      </c>
      <c r="E55" s="49" t="s">
        <v>52</v>
      </c>
      <c r="F55" s="175"/>
      <c r="G55" s="175"/>
      <c r="H55" s="176" t="s">
        <v>38</v>
      </c>
      <c r="I55" s="176">
        <f>ROUND(K55*1000/[3]числ!$B$8,2)</f>
        <v>0</v>
      </c>
      <c r="J55" s="176" t="s">
        <v>38</v>
      </c>
      <c r="K55" s="176"/>
      <c r="L55" s="175" t="s">
        <v>38</v>
      </c>
      <c r="M55" s="188"/>
      <c r="N55" s="137"/>
    </row>
    <row r="56" spans="1:20" ht="16.5" customHeight="1" x14ac:dyDescent="0.25">
      <c r="A56" s="233" t="s">
        <v>104</v>
      </c>
      <c r="B56" s="234"/>
      <c r="C56" s="235"/>
      <c r="D56" s="44" t="s">
        <v>117</v>
      </c>
      <c r="E56" s="49" t="s">
        <v>46</v>
      </c>
      <c r="F56" s="175"/>
      <c r="G56" s="175"/>
      <c r="H56" s="176" t="s">
        <v>38</v>
      </c>
      <c r="I56" s="176">
        <f>ROUND(K56*1000/[3]числ!$B$8,2)</f>
        <v>0</v>
      </c>
      <c r="J56" s="176" t="s">
        <v>38</v>
      </c>
      <c r="K56" s="176"/>
      <c r="L56" s="175" t="s">
        <v>38</v>
      </c>
      <c r="M56" s="188"/>
      <c r="N56" s="137"/>
    </row>
    <row r="57" spans="1:20" ht="25.5" customHeight="1" x14ac:dyDescent="0.25">
      <c r="A57" s="217" t="s">
        <v>106</v>
      </c>
      <c r="B57" s="218"/>
      <c r="C57" s="219"/>
      <c r="D57" s="42" t="s">
        <v>118</v>
      </c>
      <c r="E57" s="48" t="s">
        <v>48</v>
      </c>
      <c r="F57" s="175"/>
      <c r="G57" s="175"/>
      <c r="H57" s="176" t="s">
        <v>38</v>
      </c>
      <c r="I57" s="176">
        <f>ROUND(K57*1000/[3]числ!$B$8,2)</f>
        <v>0</v>
      </c>
      <c r="J57" s="176" t="s">
        <v>38</v>
      </c>
      <c r="K57" s="176"/>
      <c r="L57" s="175" t="s">
        <v>38</v>
      </c>
      <c r="M57" s="188"/>
      <c r="N57" s="137"/>
    </row>
    <row r="58" spans="1:20" ht="15" customHeight="1" x14ac:dyDescent="0.25">
      <c r="A58" s="217" t="s">
        <v>119</v>
      </c>
      <c r="B58" s="218"/>
      <c r="C58" s="219"/>
      <c r="D58" s="42" t="s">
        <v>120</v>
      </c>
      <c r="E58" s="48" t="s">
        <v>52</v>
      </c>
      <c r="F58" s="175"/>
      <c r="G58" s="175"/>
      <c r="H58" s="176" t="s">
        <v>38</v>
      </c>
      <c r="I58" s="176">
        <f>ROUND(K58*1000/[3]числ!$B$8,2)</f>
        <v>0</v>
      </c>
      <c r="J58" s="176" t="s">
        <v>38</v>
      </c>
      <c r="K58" s="176"/>
      <c r="L58" s="175" t="s">
        <v>38</v>
      </c>
      <c r="M58" s="188"/>
      <c r="N58" s="137"/>
    </row>
    <row r="59" spans="1:20" s="52" customFormat="1" ht="26.25" customHeight="1" x14ac:dyDescent="0.25">
      <c r="A59" s="237" t="s">
        <v>121</v>
      </c>
      <c r="B59" s="238"/>
      <c r="C59" s="239"/>
      <c r="D59" s="38" t="s">
        <v>122</v>
      </c>
      <c r="E59" s="51"/>
      <c r="F59" s="178" t="s">
        <v>38</v>
      </c>
      <c r="G59" s="178" t="s">
        <v>38</v>
      </c>
      <c r="H59" s="179">
        <f>H10+H24</f>
        <v>2474.3000000000002</v>
      </c>
      <c r="I59" s="179">
        <f>I29</f>
        <v>9536.89</v>
      </c>
      <c r="J59" s="179">
        <f>J10+J24</f>
        <v>6825169.2000000002</v>
      </c>
      <c r="K59" s="179">
        <f>K29</f>
        <v>26532171.199999999</v>
      </c>
      <c r="L59" s="183">
        <v>100</v>
      </c>
      <c r="M59" s="189"/>
      <c r="N59" s="166"/>
      <c r="P59" s="27"/>
      <c r="Q59" s="29"/>
      <c r="S59" s="53"/>
      <c r="T59" s="30"/>
    </row>
    <row r="60" spans="1:20" s="52" customFormat="1" ht="26.25" customHeight="1" x14ac:dyDescent="0.25">
      <c r="A60" s="200"/>
      <c r="B60" s="200"/>
      <c r="C60" s="200"/>
      <c r="D60" s="201"/>
      <c r="E60" s="202"/>
      <c r="F60" s="203"/>
      <c r="G60" s="203"/>
      <c r="H60" s="204"/>
      <c r="I60" s="205"/>
      <c r="J60" s="204"/>
      <c r="K60" s="205"/>
      <c r="L60" s="189"/>
      <c r="M60" s="189"/>
      <c r="N60" s="166"/>
      <c r="P60" s="27"/>
      <c r="Q60" s="29"/>
      <c r="S60" s="53"/>
      <c r="T60" s="30"/>
    </row>
    <row r="61" spans="1:20" s="56" customFormat="1" ht="15" hidden="1" customHeight="1" x14ac:dyDescent="0.25">
      <c r="F61" s="56" t="s">
        <v>123</v>
      </c>
      <c r="H61" s="240">
        <f>H59+I59</f>
        <v>12011.19</v>
      </c>
      <c r="I61" s="241"/>
      <c r="J61" s="240">
        <f>J59+K59</f>
        <v>33357340.399999999</v>
      </c>
      <c r="K61" s="241"/>
      <c r="L61" s="57"/>
      <c r="M61" s="57"/>
      <c r="N61" s="57"/>
      <c r="O61" s="58"/>
      <c r="P61" s="59"/>
    </row>
    <row r="62" spans="1:20" s="62" customFormat="1" ht="26.25" customHeight="1" outlineLevel="1" x14ac:dyDescent="0.25">
      <c r="A62" s="220" t="s">
        <v>124</v>
      </c>
      <c r="B62" s="220"/>
      <c r="C62" s="220"/>
      <c r="D62" s="220"/>
      <c r="E62" s="220"/>
      <c r="F62" s="220"/>
      <c r="G62" s="220"/>
      <c r="H62" s="220"/>
      <c r="I62" s="220"/>
      <c r="J62" s="220"/>
      <c r="K62" s="60"/>
      <c r="L62" s="61"/>
      <c r="M62" s="61"/>
      <c r="N62" s="61"/>
      <c r="O62" s="58"/>
      <c r="P62" s="59"/>
    </row>
    <row r="63" spans="1:20" s="56" customFormat="1" ht="28.5" customHeight="1" outlineLevel="1" x14ac:dyDescent="0.25">
      <c r="A63" s="220" t="s">
        <v>125</v>
      </c>
      <c r="B63" s="220"/>
      <c r="C63" s="220"/>
      <c r="D63" s="220"/>
      <c r="E63" s="220"/>
      <c r="F63" s="220"/>
      <c r="G63" s="220"/>
      <c r="H63" s="220"/>
      <c r="I63" s="220"/>
      <c r="J63" s="220"/>
      <c r="K63" s="60"/>
      <c r="L63" s="61"/>
      <c r="M63" s="61"/>
      <c r="N63" s="61"/>
      <c r="O63" s="58"/>
      <c r="P63" s="59"/>
    </row>
    <row r="64" spans="1:20" s="56" customFormat="1" ht="15" customHeight="1" outlineLevel="1" x14ac:dyDescent="0.25">
      <c r="A64" s="220" t="s">
        <v>181</v>
      </c>
      <c r="B64" s="220"/>
      <c r="C64" s="220"/>
      <c r="D64" s="220"/>
      <c r="E64" s="220"/>
      <c r="F64" s="220"/>
      <c r="G64" s="220"/>
      <c r="H64" s="220"/>
      <c r="I64" s="220"/>
      <c r="J64" s="220"/>
      <c r="K64" s="63"/>
      <c r="L64" s="192"/>
      <c r="M64" s="64"/>
      <c r="N64" s="64"/>
      <c r="O64" s="58"/>
      <c r="P64" s="59"/>
    </row>
    <row r="65" spans="1:16" s="56" customFormat="1" ht="15" customHeight="1" outlineLevel="1" x14ac:dyDescent="0.25">
      <c r="A65" s="236" t="s">
        <v>186</v>
      </c>
      <c r="B65" s="236"/>
      <c r="C65" s="236"/>
      <c r="D65" s="236"/>
      <c r="E65" s="236"/>
      <c r="F65" s="236"/>
      <c r="G65" s="236"/>
      <c r="H65" s="236"/>
      <c r="I65" s="236"/>
      <c r="J65" s="236"/>
      <c r="K65" s="236"/>
      <c r="L65" s="236"/>
      <c r="M65" s="193"/>
      <c r="N65" s="64"/>
      <c r="O65" s="58"/>
      <c r="P65" s="59"/>
    </row>
    <row r="66" spans="1:16" s="56" customFormat="1" ht="15" customHeight="1" outlineLevel="1" x14ac:dyDescent="0.25">
      <c r="A66" s="236" t="s">
        <v>187</v>
      </c>
      <c r="B66" s="236"/>
      <c r="C66" s="236"/>
      <c r="D66" s="236"/>
      <c r="E66" s="236"/>
      <c r="F66" s="236"/>
      <c r="G66" s="236"/>
      <c r="H66" s="236"/>
      <c r="I66" s="236"/>
      <c r="J66" s="236"/>
      <c r="K66" s="236"/>
      <c r="L66" s="236"/>
      <c r="M66" s="186"/>
      <c r="N66" s="64"/>
      <c r="O66" s="58"/>
      <c r="P66" s="59"/>
    </row>
    <row r="67" spans="1:16" s="56" customFormat="1" hidden="1" x14ac:dyDescent="0.25">
      <c r="J67" s="65" t="s">
        <v>126</v>
      </c>
      <c r="K67" s="150">
        <f>УФ!C10</f>
        <v>26532171.199999999</v>
      </c>
    </row>
    <row r="68" spans="1:16" s="56" customFormat="1" hidden="1" x14ac:dyDescent="0.25">
      <c r="J68" s="65" t="s">
        <v>127</v>
      </c>
      <c r="K68" s="66">
        <f>K67-J61</f>
        <v>-6825169.2000000002</v>
      </c>
    </row>
    <row r="69" spans="1:16" s="56" customFormat="1" x14ac:dyDescent="0.25">
      <c r="K69" s="67">
        <f>J59+K68</f>
        <v>0</v>
      </c>
    </row>
    <row r="70" spans="1:16" x14ac:dyDescent="0.25">
      <c r="K70" s="30">
        <f>J59+K68</f>
        <v>0</v>
      </c>
    </row>
  </sheetData>
  <mergeCells count="64">
    <mergeCell ref="A12:C12"/>
    <mergeCell ref="I1:L1"/>
    <mergeCell ref="A9:C9"/>
    <mergeCell ref="E2:J2"/>
    <mergeCell ref="A6:C8"/>
    <mergeCell ref="D6:D8"/>
    <mergeCell ref="E6:E8"/>
    <mergeCell ref="F6:F8"/>
    <mergeCell ref="G6:G8"/>
    <mergeCell ref="H6:I6"/>
    <mergeCell ref="J6:L6"/>
    <mergeCell ref="H7:I7"/>
    <mergeCell ref="J7:K7"/>
    <mergeCell ref="L7:L8"/>
    <mergeCell ref="A40:C40"/>
    <mergeCell ref="P9:T9"/>
    <mergeCell ref="A10:C10"/>
    <mergeCell ref="A11:C11"/>
    <mergeCell ref="A26:C26"/>
    <mergeCell ref="A13:C14"/>
    <mergeCell ref="A15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39:C39"/>
    <mergeCell ref="A27:C27"/>
    <mergeCell ref="A28:C28"/>
    <mergeCell ref="A29:C29"/>
    <mergeCell ref="A30:C30"/>
    <mergeCell ref="A31:A33"/>
    <mergeCell ref="B31:B33"/>
    <mergeCell ref="A34:C34"/>
    <mergeCell ref="A35:C35"/>
    <mergeCell ref="A36:C36"/>
    <mergeCell ref="A37:C37"/>
    <mergeCell ref="A38:C38"/>
    <mergeCell ref="A66:L66"/>
    <mergeCell ref="A65:L65"/>
    <mergeCell ref="A63:J63"/>
    <mergeCell ref="A64:J64"/>
    <mergeCell ref="A56:C56"/>
    <mergeCell ref="A57:C57"/>
    <mergeCell ref="A58:C58"/>
    <mergeCell ref="A59:C59"/>
    <mergeCell ref="H61:I61"/>
    <mergeCell ref="J61:K61"/>
    <mergeCell ref="A50:C50"/>
    <mergeCell ref="A62:J62"/>
    <mergeCell ref="A55:C55"/>
    <mergeCell ref="A41:C41"/>
    <mergeCell ref="A42:C44"/>
    <mergeCell ref="A45:C45"/>
    <mergeCell ref="A51:C53"/>
    <mergeCell ref="A48:C48"/>
    <mergeCell ref="A49:C49"/>
    <mergeCell ref="A54:C54"/>
    <mergeCell ref="A46:C46"/>
    <mergeCell ref="A47:C47"/>
  </mergeCells>
  <pageMargins left="0.25" right="0.25" top="0.75" bottom="0.75" header="0.3" footer="0.3"/>
  <pageSetup paperSize="9" scale="26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5" sqref="A35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workbookViewId="0">
      <selection activeCell="B22" sqref="B22"/>
    </sheetView>
  </sheetViews>
  <sheetFormatPr defaultRowHeight="12.75" x14ac:dyDescent="0.2"/>
  <cols>
    <col min="1" max="1" width="18" style="28" customWidth="1"/>
    <col min="2" max="2" width="14.28515625" style="28" customWidth="1"/>
    <col min="3" max="3" width="7.42578125" style="28" customWidth="1"/>
    <col min="4" max="7" width="8.5703125" style="27" customWidth="1"/>
    <col min="8" max="8" width="10.5703125" style="27" customWidth="1"/>
    <col min="9" max="9" width="11.42578125" style="71" customWidth="1"/>
    <col min="10" max="10" width="10.85546875" style="71" bestFit="1" customWidth="1"/>
    <col min="11" max="11" width="12.85546875" style="71" bestFit="1" customWidth="1"/>
    <col min="12" max="12" width="9.140625" style="71"/>
    <col min="13" max="13" width="11.5703125" style="71" customWidth="1"/>
    <col min="14" max="15" width="10.85546875" style="71" customWidth="1"/>
    <col min="16" max="16384" width="9.140625" style="71"/>
  </cols>
  <sheetData>
    <row r="1" spans="1:22" ht="35.25" customHeight="1" x14ac:dyDescent="0.2">
      <c r="A1" s="289" t="s">
        <v>128</v>
      </c>
      <c r="B1" s="289"/>
      <c r="C1" s="289"/>
      <c r="D1" s="289"/>
      <c r="E1" s="289"/>
      <c r="F1" s="289"/>
      <c r="G1" s="289"/>
      <c r="H1" s="289"/>
    </row>
    <row r="3" spans="1:22" ht="12.75" customHeight="1" thickBot="1" x14ac:dyDescent="0.25"/>
    <row r="4" spans="1:22" ht="28.5" customHeight="1" x14ac:dyDescent="0.2">
      <c r="A4" s="290" t="s">
        <v>129</v>
      </c>
      <c r="B4" s="292"/>
      <c r="C4" s="294" t="s">
        <v>130</v>
      </c>
      <c r="D4" s="287"/>
      <c r="E4" s="287"/>
      <c r="F4" s="287"/>
      <c r="G4" s="287"/>
      <c r="H4" s="295"/>
      <c r="I4" s="296" t="s">
        <v>131</v>
      </c>
      <c r="J4" s="297"/>
      <c r="K4" s="297"/>
      <c r="L4" s="297"/>
      <c r="M4" s="297"/>
      <c r="N4" s="297"/>
      <c r="O4" s="298"/>
      <c r="P4" s="286" t="s">
        <v>132</v>
      </c>
      <c r="Q4" s="287"/>
      <c r="R4" s="287"/>
      <c r="S4" s="287"/>
      <c r="T4" s="287"/>
      <c r="U4" s="287"/>
      <c r="V4" s="288"/>
    </row>
    <row r="5" spans="1:22" ht="45.75" customHeight="1" thickBot="1" x14ac:dyDescent="0.25">
      <c r="A5" s="291"/>
      <c r="B5" s="293"/>
      <c r="C5" s="72" t="s">
        <v>133</v>
      </c>
      <c r="D5" s="73" t="s">
        <v>134</v>
      </c>
      <c r="E5" s="74" t="s">
        <v>135</v>
      </c>
      <c r="F5" s="75" t="s">
        <v>136</v>
      </c>
      <c r="G5" s="76" t="s">
        <v>137</v>
      </c>
      <c r="H5" s="77" t="s">
        <v>138</v>
      </c>
      <c r="I5" s="72" t="s">
        <v>133</v>
      </c>
      <c r="J5" s="74" t="s">
        <v>134</v>
      </c>
      <c r="K5" s="74" t="s">
        <v>135</v>
      </c>
      <c r="L5" s="75" t="s">
        <v>136</v>
      </c>
      <c r="M5" s="76" t="s">
        <v>137</v>
      </c>
      <c r="N5" s="78" t="s">
        <v>138</v>
      </c>
      <c r="O5" s="79" t="s">
        <v>139</v>
      </c>
      <c r="P5" s="80" t="s">
        <v>133</v>
      </c>
      <c r="Q5" s="73" t="s">
        <v>134</v>
      </c>
      <c r="R5" s="74" t="s">
        <v>135</v>
      </c>
      <c r="S5" s="75" t="s">
        <v>140</v>
      </c>
      <c r="T5" s="76" t="s">
        <v>137</v>
      </c>
      <c r="U5" s="78" t="s">
        <v>141</v>
      </c>
      <c r="V5" s="79" t="s">
        <v>142</v>
      </c>
    </row>
    <row r="6" spans="1:22" ht="23.25" customHeight="1" x14ac:dyDescent="0.2">
      <c r="A6" s="81" t="s">
        <v>163</v>
      </c>
      <c r="B6" s="82"/>
      <c r="C6" s="81"/>
      <c r="D6" s="83"/>
      <c r="E6" s="84"/>
      <c r="F6" s="83"/>
      <c r="G6" s="83"/>
      <c r="H6" s="85"/>
      <c r="I6" s="86"/>
      <c r="J6" s="87"/>
      <c r="K6" s="88"/>
      <c r="L6" s="83"/>
      <c r="M6" s="89"/>
      <c r="N6" s="89"/>
      <c r="O6" s="90"/>
      <c r="P6" s="91">
        <v>9266.1299999999992</v>
      </c>
      <c r="Q6" s="279">
        <v>9451.57</v>
      </c>
      <c r="R6" s="87" t="s">
        <v>143</v>
      </c>
      <c r="S6" s="282">
        <f>R6/Q6</f>
        <v>0.98499999999999999</v>
      </c>
      <c r="T6" s="92">
        <f>УС!I59</f>
        <v>9536.89</v>
      </c>
      <c r="U6" s="282">
        <f>T6/Q6</f>
        <v>1.0089999999999999</v>
      </c>
      <c r="V6" s="93">
        <f>T6/R6</f>
        <v>1.024</v>
      </c>
    </row>
    <row r="7" spans="1:22" ht="24.75" customHeight="1" x14ac:dyDescent="0.2">
      <c r="A7" s="94" t="s">
        <v>144</v>
      </c>
      <c r="B7" s="95" t="s">
        <v>40</v>
      </c>
      <c r="C7" s="96">
        <v>0.318</v>
      </c>
      <c r="D7" s="97">
        <v>0.33</v>
      </c>
      <c r="E7" s="98">
        <v>0.318</v>
      </c>
      <c r="F7" s="99">
        <f>E7/D7</f>
        <v>0.96399999999999997</v>
      </c>
      <c r="G7" s="100">
        <f>УС!F41</f>
        <v>0.33</v>
      </c>
      <c r="H7" s="101">
        <f>G7/D7</f>
        <v>1</v>
      </c>
      <c r="I7" s="102" t="s">
        <v>145</v>
      </c>
      <c r="J7" s="103">
        <v>1957.42</v>
      </c>
      <c r="K7" s="103">
        <v>1933.05</v>
      </c>
      <c r="L7" s="99">
        <f>K7/J7</f>
        <v>0.98799999999999999</v>
      </c>
      <c r="M7" s="104">
        <f>УС!G41</f>
        <v>1957.42</v>
      </c>
      <c r="N7" s="99">
        <f>M7/J7</f>
        <v>1</v>
      </c>
      <c r="O7" s="105">
        <f>M7/K7</f>
        <v>1.0129999999999999</v>
      </c>
      <c r="P7" s="106">
        <v>609.07000000000005</v>
      </c>
      <c r="Q7" s="280"/>
      <c r="R7" s="107">
        <v>614.71</v>
      </c>
      <c r="S7" s="283"/>
      <c r="T7" s="108">
        <f>УС!I41</f>
        <v>645.95000000000005</v>
      </c>
      <c r="U7" s="283"/>
      <c r="V7" s="105">
        <f t="shared" ref="V7:V14" si="0">T7/R7</f>
        <v>1.0509999999999999</v>
      </c>
    </row>
    <row r="8" spans="1:22" ht="27.75" customHeight="1" x14ac:dyDescent="0.2">
      <c r="A8" s="285" t="s">
        <v>146</v>
      </c>
      <c r="B8" s="95" t="s">
        <v>147</v>
      </c>
      <c r="C8" s="96">
        <v>2.2999999999999998</v>
      </c>
      <c r="D8" s="97">
        <v>2.35</v>
      </c>
      <c r="E8" s="98">
        <v>2.3559999999999999</v>
      </c>
      <c r="F8" s="99">
        <f t="shared" ref="F8:F12" si="1">E8/D8</f>
        <v>1.0029999999999999</v>
      </c>
      <c r="G8" s="100">
        <f>УС!F42</f>
        <v>2.359</v>
      </c>
      <c r="H8" s="101">
        <f>G8/D8</f>
        <v>1.004</v>
      </c>
      <c r="I8" s="102" t="s">
        <v>148</v>
      </c>
      <c r="J8" s="103">
        <v>401.74</v>
      </c>
      <c r="K8" s="103">
        <v>397.53</v>
      </c>
      <c r="L8" s="99">
        <f t="shared" ref="L8:L12" si="2">K8/J8</f>
        <v>0.99</v>
      </c>
      <c r="M8" s="104">
        <f>УС!G42</f>
        <v>401.74</v>
      </c>
      <c r="N8" s="99">
        <f t="shared" ref="N8:N14" si="3">M8/J8</f>
        <v>1</v>
      </c>
      <c r="O8" s="105">
        <f t="shared" ref="O8:O13" si="4">M8/K8</f>
        <v>1.0109999999999999</v>
      </c>
      <c r="P8" s="106">
        <v>904.27</v>
      </c>
      <c r="Q8" s="280"/>
      <c r="R8" s="107">
        <v>936.58</v>
      </c>
      <c r="S8" s="283"/>
      <c r="T8" s="108">
        <f>УС!I42</f>
        <v>947.7</v>
      </c>
      <c r="U8" s="283"/>
      <c r="V8" s="105">
        <f t="shared" si="0"/>
        <v>1.012</v>
      </c>
    </row>
    <row r="9" spans="1:22" ht="30.75" customHeight="1" x14ac:dyDescent="0.2">
      <c r="A9" s="285"/>
      <c r="B9" s="95" t="s">
        <v>149</v>
      </c>
      <c r="C9" s="96">
        <v>0.5</v>
      </c>
      <c r="D9" s="97">
        <v>0.56000000000000005</v>
      </c>
      <c r="E9" s="98">
        <v>0.56000000000000005</v>
      </c>
      <c r="F9" s="99">
        <f t="shared" si="1"/>
        <v>1</v>
      </c>
      <c r="G9" s="100">
        <f>УС!F43</f>
        <v>0.56000000000000005</v>
      </c>
      <c r="H9" s="101">
        <f t="shared" ref="H9:H12" si="5">G9/D9</f>
        <v>1</v>
      </c>
      <c r="I9" s="102" t="s">
        <v>150</v>
      </c>
      <c r="J9" s="103">
        <v>514.29999999999995</v>
      </c>
      <c r="K9" s="103">
        <v>507.5</v>
      </c>
      <c r="L9" s="99">
        <f t="shared" si="2"/>
        <v>0.98699999999999999</v>
      </c>
      <c r="M9" s="104">
        <f>УС!G43</f>
        <v>514.29999999999995</v>
      </c>
      <c r="N9" s="99">
        <f t="shared" si="3"/>
        <v>1</v>
      </c>
      <c r="O9" s="105">
        <f t="shared" si="4"/>
        <v>1.0129999999999999</v>
      </c>
      <c r="P9" s="106">
        <v>251.61</v>
      </c>
      <c r="Q9" s="280"/>
      <c r="R9" s="107">
        <v>284.2</v>
      </c>
      <c r="S9" s="283"/>
      <c r="T9" s="108">
        <f>УС!I43</f>
        <v>288.01</v>
      </c>
      <c r="U9" s="283"/>
      <c r="V9" s="105">
        <f t="shared" si="0"/>
        <v>1.0129999999999999</v>
      </c>
    </row>
    <row r="10" spans="1:22" ht="22.5" customHeight="1" x14ac:dyDescent="0.2">
      <c r="A10" s="285"/>
      <c r="B10" s="95" t="s">
        <v>151</v>
      </c>
      <c r="C10" s="96">
        <v>1.95</v>
      </c>
      <c r="D10" s="97">
        <v>1.98</v>
      </c>
      <c r="E10" s="98">
        <v>1.98</v>
      </c>
      <c r="F10" s="99">
        <f t="shared" si="1"/>
        <v>1</v>
      </c>
      <c r="G10" s="100">
        <f>УС!F44</f>
        <v>1.98</v>
      </c>
      <c r="H10" s="101">
        <f t="shared" si="5"/>
        <v>1</v>
      </c>
      <c r="I10" s="102" t="s">
        <v>152</v>
      </c>
      <c r="J10" s="103">
        <v>1125.5999999999999</v>
      </c>
      <c r="K10" s="103">
        <v>1110.32</v>
      </c>
      <c r="L10" s="99">
        <f t="shared" si="2"/>
        <v>0.98599999999999999</v>
      </c>
      <c r="M10" s="104">
        <f>УС!G44</f>
        <v>1125.5999999999999</v>
      </c>
      <c r="N10" s="99">
        <f t="shared" si="3"/>
        <v>1</v>
      </c>
      <c r="O10" s="105">
        <f t="shared" si="4"/>
        <v>1.014</v>
      </c>
      <c r="P10" s="106">
        <v>2147.75</v>
      </c>
      <c r="Q10" s="280"/>
      <c r="R10" s="107">
        <v>2198.4299999999998</v>
      </c>
      <c r="S10" s="283"/>
      <c r="T10" s="108">
        <f>УС!I44</f>
        <v>2228.69</v>
      </c>
      <c r="U10" s="283"/>
      <c r="V10" s="105">
        <f t="shared" si="0"/>
        <v>1.014</v>
      </c>
    </row>
    <row r="11" spans="1:22" ht="24" customHeight="1" x14ac:dyDescent="0.2">
      <c r="A11" s="285" t="s">
        <v>153</v>
      </c>
      <c r="B11" s="95" t="s">
        <v>154</v>
      </c>
      <c r="C11" s="96">
        <v>0.17499999999999999</v>
      </c>
      <c r="D11" s="109">
        <v>0.17213999999999999</v>
      </c>
      <c r="E11" s="110">
        <v>0.1714</v>
      </c>
      <c r="F11" s="99">
        <f t="shared" si="1"/>
        <v>0.996</v>
      </c>
      <c r="G11" s="111">
        <f>УС!F45</f>
        <v>0.17457</v>
      </c>
      <c r="H11" s="101">
        <f t="shared" si="5"/>
        <v>1.014</v>
      </c>
      <c r="I11" s="102" t="s">
        <v>155</v>
      </c>
      <c r="J11" s="103">
        <v>25553.14</v>
      </c>
      <c r="K11" s="104">
        <v>25978.31</v>
      </c>
      <c r="L11" s="99">
        <f t="shared" si="2"/>
        <v>1.0169999999999999</v>
      </c>
      <c r="M11" s="104">
        <f>УС!G45</f>
        <v>26042.68</v>
      </c>
      <c r="N11" s="99">
        <f t="shared" si="3"/>
        <v>1.0189999999999999</v>
      </c>
      <c r="O11" s="112">
        <f t="shared" si="4"/>
        <v>1.002</v>
      </c>
      <c r="P11" s="106">
        <v>4533.21</v>
      </c>
      <c r="Q11" s="280"/>
      <c r="R11" s="107">
        <v>4452.68</v>
      </c>
      <c r="S11" s="283"/>
      <c r="T11" s="108">
        <f>УС!I45</f>
        <v>4546.2700000000004</v>
      </c>
      <c r="U11" s="283"/>
      <c r="V11" s="105">
        <f t="shared" si="0"/>
        <v>1.0209999999999999</v>
      </c>
    </row>
    <row r="12" spans="1:22" ht="24" customHeight="1" x14ac:dyDescent="0.2">
      <c r="A12" s="285"/>
      <c r="B12" s="95" t="s">
        <v>156</v>
      </c>
      <c r="C12" s="96">
        <v>3.3000000000000002E-2</v>
      </c>
      <c r="D12" s="97">
        <v>3.9E-2</v>
      </c>
      <c r="E12" s="98">
        <v>3.9E-2</v>
      </c>
      <c r="F12" s="99">
        <f t="shared" si="1"/>
        <v>1</v>
      </c>
      <c r="G12" s="100">
        <f>УС!F46</f>
        <v>3.9E-2</v>
      </c>
      <c r="H12" s="101">
        <f t="shared" si="5"/>
        <v>1</v>
      </c>
      <c r="I12" s="102" t="s">
        <v>157</v>
      </c>
      <c r="J12" s="103">
        <v>1761.98</v>
      </c>
      <c r="K12" s="103">
        <v>1739.88</v>
      </c>
      <c r="L12" s="99">
        <f t="shared" si="2"/>
        <v>0.98699999999999999</v>
      </c>
      <c r="M12" s="104">
        <f>УС!G46</f>
        <v>1761.98</v>
      </c>
      <c r="N12" s="99">
        <f t="shared" si="3"/>
        <v>1</v>
      </c>
      <c r="O12" s="105">
        <f t="shared" si="4"/>
        <v>1.0129999999999999</v>
      </c>
      <c r="P12" s="106">
        <v>56.89</v>
      </c>
      <c r="Q12" s="280"/>
      <c r="R12" s="107">
        <v>67.86</v>
      </c>
      <c r="S12" s="283"/>
      <c r="T12" s="108">
        <f>УС!I46</f>
        <v>68.72</v>
      </c>
      <c r="U12" s="283"/>
      <c r="V12" s="105">
        <f t="shared" si="0"/>
        <v>1.0129999999999999</v>
      </c>
    </row>
    <row r="13" spans="1:22" ht="25.5" customHeight="1" x14ac:dyDescent="0.2">
      <c r="A13" s="285"/>
      <c r="B13" s="95" t="s">
        <v>158</v>
      </c>
      <c r="C13" s="113">
        <v>2.7000000000000001E-3</v>
      </c>
      <c r="D13" s="97"/>
      <c r="E13" s="114">
        <v>2.0400000000000001E-3</v>
      </c>
      <c r="F13" s="99"/>
      <c r="G13" s="111">
        <f>УС!F47</f>
        <v>2.7799999999999999E-3</v>
      </c>
      <c r="H13" s="101"/>
      <c r="I13" s="102" t="s">
        <v>159</v>
      </c>
      <c r="J13" s="103"/>
      <c r="K13" s="103">
        <v>134906.68</v>
      </c>
      <c r="L13" s="99"/>
      <c r="M13" s="104">
        <f>УС!G47</f>
        <v>130316.55</v>
      </c>
      <c r="N13" s="99"/>
      <c r="O13" s="112">
        <f t="shared" si="4"/>
        <v>0.96599999999999997</v>
      </c>
      <c r="P13" s="106">
        <v>356.2</v>
      </c>
      <c r="Q13" s="280"/>
      <c r="R13" s="107">
        <v>275.20999999999998</v>
      </c>
      <c r="S13" s="283"/>
      <c r="T13" s="108">
        <f>УС!I47</f>
        <v>362.28</v>
      </c>
      <c r="U13" s="283"/>
      <c r="V13" s="105">
        <f t="shared" si="0"/>
        <v>1.3160000000000001</v>
      </c>
    </row>
    <row r="14" spans="1:22" ht="37.5" customHeight="1" thickBot="1" x14ac:dyDescent="0.25">
      <c r="A14" s="115" t="s">
        <v>160</v>
      </c>
      <c r="B14" s="116" t="s">
        <v>161</v>
      </c>
      <c r="C14" s="117">
        <v>0.56000000000000005</v>
      </c>
      <c r="D14" s="118">
        <v>0.06</v>
      </c>
      <c r="E14" s="119">
        <v>0.56030000000000002</v>
      </c>
      <c r="F14" s="120">
        <f>E14/8.6/D14</f>
        <v>1.0860000000000001</v>
      </c>
      <c r="G14" s="121">
        <f>УС!F48</f>
        <v>0.06</v>
      </c>
      <c r="H14" s="122">
        <f>G14/D14</f>
        <v>1</v>
      </c>
      <c r="I14" s="123" t="s">
        <v>162</v>
      </c>
      <c r="J14" s="124">
        <v>12801.6</v>
      </c>
      <c r="K14" s="124">
        <v>1477.19</v>
      </c>
      <c r="L14" s="120">
        <f>K14*8.6/J14</f>
        <v>0.99199999999999999</v>
      </c>
      <c r="M14" s="125">
        <f>УС!G48</f>
        <v>12801.6</v>
      </c>
      <c r="N14" s="120">
        <f t="shared" si="3"/>
        <v>1</v>
      </c>
      <c r="O14" s="126">
        <f>M14/(K14*8.6)</f>
        <v>1.008</v>
      </c>
      <c r="P14" s="127">
        <v>820.22</v>
      </c>
      <c r="Q14" s="281"/>
      <c r="R14" s="128">
        <v>827.67</v>
      </c>
      <c r="S14" s="284"/>
      <c r="T14" s="129">
        <f>УС!I48</f>
        <v>768.1</v>
      </c>
      <c r="U14" s="284"/>
      <c r="V14" s="126">
        <f t="shared" si="0"/>
        <v>0.92800000000000005</v>
      </c>
    </row>
    <row r="16" spans="1:22" ht="15" x14ac:dyDescent="0.25">
      <c r="E16" s="130"/>
      <c r="F16" s="131"/>
      <c r="J16" s="132"/>
      <c r="L16" s="133"/>
      <c r="M16" s="132"/>
      <c r="N16" s="134"/>
      <c r="O16" s="134"/>
      <c r="Q16" s="135"/>
      <c r="T16" s="135"/>
    </row>
    <row r="17" spans="2:13" x14ac:dyDescent="0.2">
      <c r="L17" s="135"/>
      <c r="M17" s="135"/>
    </row>
    <row r="27" spans="2:13" x14ac:dyDescent="0.2">
      <c r="D27" s="27" t="s">
        <v>123</v>
      </c>
    </row>
    <row r="29" spans="2:13" x14ac:dyDescent="0.2">
      <c r="B29" s="28" t="s">
        <v>123</v>
      </c>
    </row>
  </sheetData>
  <mergeCells count="11">
    <mergeCell ref="P4:V4"/>
    <mergeCell ref="A1:H1"/>
    <mergeCell ref="A4:A5"/>
    <mergeCell ref="B4:B5"/>
    <mergeCell ref="C4:H4"/>
    <mergeCell ref="I4:O4"/>
    <mergeCell ref="Q6:Q14"/>
    <mergeCell ref="S6:S14"/>
    <mergeCell ref="U6:U14"/>
    <mergeCell ref="A8:A10"/>
    <mergeCell ref="A11:A13"/>
  </mergeCells>
  <pageMargins left="0.15748031496062992" right="0.15748031496062992" top="0.39370078740157483" bottom="0.55118110236220474" header="0.31496062992125984" footer="0.31496062992125984"/>
  <pageSetup paperSize="9" scale="85" orientation="landscape" r:id="rId1"/>
  <headerFooter>
    <oddFooter>&amp;R&amp;Z&amp;F     &amp;A</oddFooter>
  </headerFooter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J10" sqref="J10"/>
    </sheetView>
  </sheetViews>
  <sheetFormatPr defaultRowHeight="15" x14ac:dyDescent="0.25"/>
  <cols>
    <col min="1" max="1" width="31" customWidth="1"/>
    <col min="2" max="2" width="4.140625" customWidth="1"/>
    <col min="3" max="3" width="9" customWidth="1"/>
    <col min="4" max="4" width="7.85546875" customWidth="1"/>
    <col min="5" max="5" width="21.5703125" customWidth="1"/>
    <col min="6" max="6" width="10.28515625" customWidth="1"/>
    <col min="7" max="7" width="11.140625" customWidth="1"/>
    <col min="8" max="8" width="11.7109375" customWidth="1"/>
    <col min="9" max="9" width="10.28515625" customWidth="1"/>
    <col min="10" max="10" width="11.140625" customWidth="1"/>
    <col min="11" max="11" width="11.7109375" customWidth="1"/>
  </cols>
  <sheetData>
    <row r="1" spans="1:11" x14ac:dyDescent="0.25">
      <c r="A1" s="299"/>
      <c r="B1" s="299"/>
      <c r="C1" s="299"/>
      <c r="D1" s="299"/>
      <c r="E1" s="299"/>
      <c r="F1" s="299" t="s">
        <v>164</v>
      </c>
      <c r="G1" s="299"/>
      <c r="H1" s="299"/>
      <c r="I1" s="299" t="s">
        <v>165</v>
      </c>
      <c r="J1" s="299"/>
      <c r="K1" s="299"/>
    </row>
    <row r="2" spans="1:11" x14ac:dyDescent="0.25">
      <c r="A2" s="299"/>
      <c r="B2" s="299"/>
      <c r="C2" s="299"/>
      <c r="D2" s="299"/>
      <c r="E2" s="299"/>
      <c r="F2" s="155" t="s">
        <v>166</v>
      </c>
      <c r="G2" s="155" t="s">
        <v>167</v>
      </c>
      <c r="H2" s="155" t="s">
        <v>168</v>
      </c>
      <c r="I2" s="155" t="s">
        <v>166</v>
      </c>
      <c r="J2" s="155" t="s">
        <v>167</v>
      </c>
      <c r="K2" s="155" t="s">
        <v>168</v>
      </c>
    </row>
    <row r="3" spans="1:11" ht="36" x14ac:dyDescent="0.25">
      <c r="A3" s="224" t="s">
        <v>42</v>
      </c>
      <c r="B3" s="225"/>
      <c r="C3" s="226"/>
      <c r="D3" s="42" t="s">
        <v>10</v>
      </c>
      <c r="E3" s="46" t="s">
        <v>43</v>
      </c>
      <c r="F3" s="157">
        <v>0.214</v>
      </c>
      <c r="G3" s="46">
        <v>0.6</v>
      </c>
      <c r="H3" s="153">
        <v>0.6</v>
      </c>
      <c r="I3" s="152">
        <v>419.58</v>
      </c>
      <c r="J3" s="152">
        <v>434.6</v>
      </c>
      <c r="K3" s="152">
        <v>437.15</v>
      </c>
    </row>
    <row r="4" spans="1:11" x14ac:dyDescent="0.25">
      <c r="A4" s="230"/>
      <c r="B4" s="231"/>
      <c r="C4" s="232"/>
      <c r="D4" s="42" t="s">
        <v>11</v>
      </c>
      <c r="E4" s="46" t="s">
        <v>44</v>
      </c>
      <c r="F4" s="157">
        <v>0.14799999999999999</v>
      </c>
      <c r="G4" s="46">
        <v>0.2</v>
      </c>
      <c r="H4" s="153">
        <v>0.2</v>
      </c>
      <c r="I4" s="152">
        <v>1216.82</v>
      </c>
      <c r="J4" s="152">
        <v>1261.7</v>
      </c>
      <c r="K4" s="152">
        <v>1267.9000000000001</v>
      </c>
    </row>
    <row r="5" spans="1:11" ht="27" customHeight="1" x14ac:dyDescent="0.25">
      <c r="A5" s="217" t="s">
        <v>45</v>
      </c>
      <c r="B5" s="218"/>
      <c r="C5" s="219"/>
      <c r="D5" s="42" t="s">
        <v>17</v>
      </c>
      <c r="E5" s="48" t="s">
        <v>46</v>
      </c>
      <c r="F5" s="156">
        <v>1.7999999999999999E-2</v>
      </c>
      <c r="G5" s="156">
        <v>2.1000000000000001E-2</v>
      </c>
      <c r="H5" s="161">
        <v>1.6E-2</v>
      </c>
      <c r="I5" s="152">
        <v>71955</v>
      </c>
      <c r="J5" s="152">
        <v>74605.8</v>
      </c>
      <c r="K5" s="159">
        <v>69776.25</v>
      </c>
    </row>
    <row r="6" spans="1:11" ht="27" customHeight="1" x14ac:dyDescent="0.25">
      <c r="A6" s="217" t="s">
        <v>47</v>
      </c>
      <c r="B6" s="218"/>
      <c r="C6" s="219"/>
      <c r="D6" s="42" t="s">
        <v>21</v>
      </c>
      <c r="E6" s="48" t="s">
        <v>48</v>
      </c>
      <c r="F6" s="156">
        <v>0.108</v>
      </c>
      <c r="G6" s="156">
        <v>4.0000000000000001E-3</v>
      </c>
      <c r="H6" s="153">
        <v>4.0000000000000001E-3</v>
      </c>
      <c r="I6" s="152">
        <v>652.04</v>
      </c>
      <c r="J6" s="152">
        <v>13381.8</v>
      </c>
      <c r="K6" s="160">
        <v>13605</v>
      </c>
    </row>
    <row r="7" spans="1:11" x14ac:dyDescent="0.25">
      <c r="A7" s="217" t="s">
        <v>50</v>
      </c>
      <c r="B7" s="218"/>
      <c r="C7" s="219"/>
      <c r="D7" s="42" t="s">
        <v>51</v>
      </c>
      <c r="E7" s="48" t="s">
        <v>52</v>
      </c>
      <c r="F7" s="158">
        <v>4.0299999999999997E-3</v>
      </c>
      <c r="G7" s="156">
        <v>9.1999999999999998E-2</v>
      </c>
      <c r="H7" s="162">
        <v>5.8999999999999999E-3</v>
      </c>
      <c r="I7" s="152">
        <v>2042.82</v>
      </c>
      <c r="J7" s="152">
        <v>1999.3</v>
      </c>
      <c r="K7" s="152">
        <v>1999.31</v>
      </c>
    </row>
    <row r="9" spans="1:11" x14ac:dyDescent="0.25">
      <c r="E9" s="167"/>
      <c r="F9" s="167" t="s">
        <v>170</v>
      </c>
      <c r="G9" s="167" t="s">
        <v>171</v>
      </c>
      <c r="H9" s="167" t="s">
        <v>170</v>
      </c>
      <c r="I9" s="167" t="s">
        <v>171</v>
      </c>
      <c r="J9" s="167" t="s">
        <v>174</v>
      </c>
    </row>
    <row r="10" spans="1:11" x14ac:dyDescent="0.25">
      <c r="E10" s="48" t="s">
        <v>169</v>
      </c>
      <c r="F10" s="167">
        <v>6237</v>
      </c>
      <c r="G10" s="168">
        <v>1544</v>
      </c>
      <c r="H10" s="169">
        <f>F10/F13</f>
        <v>2.2000000000000001E-3</v>
      </c>
      <c r="I10" s="169">
        <f>G10/F12</f>
        <v>5.9999999999999995E-4</v>
      </c>
      <c r="J10" s="169">
        <f>H10+I10</f>
        <v>2.8E-3</v>
      </c>
    </row>
    <row r="11" spans="1:11" x14ac:dyDescent="0.25">
      <c r="F11">
        <v>7794</v>
      </c>
    </row>
    <row r="12" spans="1:11" x14ac:dyDescent="0.25">
      <c r="E12" s="167" t="s">
        <v>172</v>
      </c>
      <c r="F12" s="167">
        <v>2758422</v>
      </c>
    </row>
    <row r="13" spans="1:11" x14ac:dyDescent="0.25">
      <c r="E13" s="167" t="s">
        <v>173</v>
      </c>
      <c r="F13" s="167">
        <v>2782056</v>
      </c>
    </row>
  </sheetData>
  <mergeCells count="9">
    <mergeCell ref="A5:C5"/>
    <mergeCell ref="A6:C6"/>
    <mergeCell ref="A7:C7"/>
    <mergeCell ref="F1:H1"/>
    <mergeCell ref="I1:K1"/>
    <mergeCell ref="A1:C2"/>
    <mergeCell ref="D1:D2"/>
    <mergeCell ref="E1:E2"/>
    <mergeCell ref="A3:C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УФ</vt:lpstr>
      <vt:lpstr>УС</vt:lpstr>
      <vt:lpstr>вспомогательные листы&gt;</vt:lpstr>
      <vt:lpstr>нормативы</vt:lpstr>
      <vt:lpstr>Лист1</vt:lpstr>
      <vt:lpstr>нормативы!Заголовки_для_печати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Воронюк Вера Михайловна</dc:creator>
  <cp:lastModifiedBy>Волков Дмитрий Игоревич</cp:lastModifiedBy>
  <cp:lastPrinted>2016-10-31T07:33:57Z</cp:lastPrinted>
  <dcterms:created xsi:type="dcterms:W3CDTF">2016-01-18T04:40:08Z</dcterms:created>
  <dcterms:modified xsi:type="dcterms:W3CDTF">2016-10-31T07:34:04Z</dcterms:modified>
</cp:coreProperties>
</file>